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autoCompressPictures="0"/>
  <mc:AlternateContent xmlns:mc="http://schemas.openxmlformats.org/markup-compatibility/2006">
    <mc:Choice Requires="x15">
      <x15ac:absPath xmlns:x15ac="http://schemas.microsoft.com/office/spreadsheetml/2010/11/ac" url="Z:\Shared\Documented Information (Quality and SHE)\Compliance Statements - External Documents\Current\"/>
    </mc:Choice>
  </mc:AlternateContent>
  <xr:revisionPtr revIDLastSave="0" documentId="13_ncr:1_{109B00B2-CB35-44E9-9A06-101CA6E8C640}"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6" i="5"/>
  <c r="B8"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12" i="5" s="1"/>
  <c r="C4"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14" i="5"/>
  <c r="E14" i="5"/>
  <c r="X14" i="5" s="1"/>
  <c r="V15" i="5"/>
  <c r="E15" i="5"/>
  <c r="X15" i="5" s="1"/>
  <c r="V16" i="5"/>
  <c r="E16" i="5"/>
  <c r="V17" i="5"/>
  <c r="E17" i="5"/>
  <c r="X17" i="5" s="1"/>
  <c r="V18" i="5"/>
  <c r="E18" i="5"/>
  <c r="X18" i="5" s="1"/>
  <c r="V19" i="5"/>
  <c r="E19" i="5"/>
  <c r="X19" i="5" s="1"/>
  <c r="V20" i="5"/>
  <c r="E20" i="5"/>
  <c r="X20" i="5" s="1"/>
  <c r="V21" i="5"/>
  <c r="E21" i="5"/>
  <c r="X21" i="5" s="1"/>
  <c r="V22" i="5"/>
  <c r="E22" i="5"/>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V41" i="5"/>
  <c r="E41" i="5"/>
  <c r="X41" i="5" s="1"/>
  <c r="V42" i="5"/>
  <c r="E42" i="5"/>
  <c r="X42" i="5" s="1"/>
  <c r="V43" i="5"/>
  <c r="E43" i="5"/>
  <c r="X43" i="5" s="1"/>
  <c r="V44" i="5"/>
  <c r="E44" i="5"/>
  <c r="V45" i="5"/>
  <c r="E45" i="5"/>
  <c r="X45" i="5" s="1"/>
  <c r="V46" i="5"/>
  <c r="E46" i="5"/>
  <c r="X46" i="5" s="1"/>
  <c r="V47" i="5"/>
  <c r="E47" i="5"/>
  <c r="X47" i="5" s="1"/>
  <c r="V48" i="5"/>
  <c r="E48" i="5"/>
  <c r="X48" i="5" s="1"/>
  <c r="V49" i="5"/>
  <c r="E49" i="5"/>
  <c r="X49" i="5" s="1"/>
  <c r="V50" i="5"/>
  <c r="E50" i="5"/>
  <c r="X50" i="5" s="1"/>
  <c r="V51" i="5"/>
  <c r="E51" i="5"/>
  <c r="X51" i="5" s="1"/>
  <c r="V52" i="5"/>
  <c r="E52" i="5"/>
  <c r="V53" i="5"/>
  <c r="E53" i="5"/>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X71" i="5" s="1"/>
  <c r="V72" i="5"/>
  <c r="E72" i="5"/>
  <c r="X72" i="5" s="1"/>
  <c r="V73" i="5"/>
  <c r="E73" i="5"/>
  <c r="X73" i="5" s="1"/>
  <c r="V74" i="5"/>
  <c r="E74" i="5"/>
  <c r="X74" i="5" s="1"/>
  <c r="V75" i="5"/>
  <c r="E75" i="5"/>
  <c r="X75" i="5" s="1"/>
  <c r="V76" i="5"/>
  <c r="E76" i="5"/>
  <c r="V77" i="5"/>
  <c r="E77" i="5"/>
  <c r="X77" i="5" s="1"/>
  <c r="V78" i="5"/>
  <c r="E78" i="5"/>
  <c r="X78" i="5" s="1"/>
  <c r="V79" i="5"/>
  <c r="E79" i="5"/>
  <c r="X79" i="5" s="1"/>
  <c r="V80" i="5"/>
  <c r="E80" i="5"/>
  <c r="X80" i="5" s="1"/>
  <c r="V81" i="5"/>
  <c r="E81" i="5"/>
  <c r="X81" i="5" s="1"/>
  <c r="V82" i="5"/>
  <c r="E82" i="5"/>
  <c r="V83" i="5"/>
  <c r="E83" i="5"/>
  <c r="X83" i="5" s="1"/>
  <c r="V84" i="5"/>
  <c r="E84" i="5"/>
  <c r="X84" i="5" s="1"/>
  <c r="V85" i="5"/>
  <c r="E85" i="5"/>
  <c r="X85" i="5" s="1"/>
  <c r="V86" i="5"/>
  <c r="E86" i="5"/>
  <c r="X86" i="5" s="1"/>
  <c r="V87" i="5"/>
  <c r="E87" i="5"/>
  <c r="X87" i="5" s="1"/>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V101" i="5"/>
  <c r="E101" i="5"/>
  <c r="X101" i="5" s="1"/>
  <c r="V102" i="5"/>
  <c r="E102" i="5"/>
  <c r="X102" i="5" s="1"/>
  <c r="V103" i="5"/>
  <c r="E103" i="5"/>
  <c r="X103" i="5" s="1"/>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X115" i="5" s="1"/>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V149" i="5"/>
  <c r="E149" i="5"/>
  <c r="X149" i="5" s="1"/>
  <c r="V150" i="5"/>
  <c r="E150" i="5"/>
  <c r="X150" i="5" s="1"/>
  <c r="V151" i="5"/>
  <c r="E151" i="5"/>
  <c r="X151" i="5" s="1"/>
  <c r="V152" i="5"/>
  <c r="E152" i="5"/>
  <c r="V153" i="5"/>
  <c r="E153" i="5"/>
  <c r="X153" i="5" s="1"/>
  <c r="V154" i="5"/>
  <c r="E154" i="5"/>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V173" i="5"/>
  <c r="E173" i="5"/>
  <c r="X173" i="5" s="1"/>
  <c r="V174" i="5"/>
  <c r="E174" i="5"/>
  <c r="X174" i="5" s="1"/>
  <c r="V175" i="5"/>
  <c r="E175" i="5"/>
  <c r="X175" i="5" s="1"/>
  <c r="V176" i="5"/>
  <c r="E176" i="5"/>
  <c r="X176" i="5" s="1"/>
  <c r="V177" i="5"/>
  <c r="E177" i="5"/>
  <c r="X177" i="5" s="1"/>
  <c r="V178" i="5"/>
  <c r="E178" i="5"/>
  <c r="X178" i="5" s="1"/>
  <c r="V179" i="5"/>
  <c r="E179" i="5"/>
  <c r="X179" i="5" s="1"/>
  <c r="V180" i="5"/>
  <c r="E180" i="5"/>
  <c r="X180" i="5" s="1"/>
  <c r="V181" i="5"/>
  <c r="E181" i="5"/>
  <c r="X181" i="5" s="1"/>
  <c r="V182" i="5"/>
  <c r="E182" i="5"/>
  <c r="X182" i="5" s="1"/>
  <c r="V183" i="5"/>
  <c r="E183" i="5"/>
  <c r="X183" i="5" s="1"/>
  <c r="V184" i="5"/>
  <c r="E184" i="5"/>
  <c r="V185" i="5"/>
  <c r="E185" i="5"/>
  <c r="X185" i="5" s="1"/>
  <c r="V186" i="5"/>
  <c r="E186" i="5"/>
  <c r="X186" i="5" s="1"/>
  <c r="V187" i="5"/>
  <c r="E187" i="5"/>
  <c r="X187" i="5" s="1"/>
  <c r="V188" i="5"/>
  <c r="E188" i="5"/>
  <c r="X188" i="5" s="1"/>
  <c r="V189" i="5"/>
  <c r="E189" i="5"/>
  <c r="X189" i="5" s="1"/>
  <c r="V190" i="5"/>
  <c r="E190" i="5"/>
  <c r="X190" i="5" s="1"/>
  <c r="V191" i="5"/>
  <c r="E191" i="5"/>
  <c r="V192" i="5"/>
  <c r="E192" i="5"/>
  <c r="X192" i="5" s="1"/>
  <c r="V193" i="5"/>
  <c r="E193" i="5"/>
  <c r="X193" i="5" s="1"/>
  <c r="V194" i="5"/>
  <c r="E194" i="5"/>
  <c r="X194" i="5" s="1"/>
  <c r="V195" i="5"/>
  <c r="E195" i="5"/>
  <c r="X195" i="5" s="1"/>
  <c r="V196" i="5"/>
  <c r="E196" i="5"/>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X211" i="5" s="1"/>
  <c r="V212" i="5"/>
  <c r="E212" i="5"/>
  <c r="X212" i="5" s="1"/>
  <c r="V213" i="5"/>
  <c r="E213" i="5"/>
  <c r="X213" i="5" s="1"/>
  <c r="V214" i="5"/>
  <c r="E214" i="5"/>
  <c r="X214" i="5" s="1"/>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V233" i="5"/>
  <c r="E233" i="5"/>
  <c r="X233" i="5" s="1"/>
  <c r="V234" i="5"/>
  <c r="E234" i="5"/>
  <c r="X234" i="5" s="1"/>
  <c r="V235" i="5"/>
  <c r="E235" i="5"/>
  <c r="X235" i="5" s="1"/>
  <c r="V236" i="5"/>
  <c r="E236" i="5"/>
  <c r="X236" i="5" s="1"/>
  <c r="V237" i="5"/>
  <c r="E237" i="5"/>
  <c r="X237" i="5" s="1"/>
  <c r="V238" i="5"/>
  <c r="E238" i="5"/>
  <c r="X238" i="5" s="1"/>
  <c r="V239" i="5"/>
  <c r="E239" i="5"/>
  <c r="V240" i="5"/>
  <c r="E240" i="5"/>
  <c r="X240" i="5" s="1"/>
  <c r="V241" i="5"/>
  <c r="E241" i="5"/>
  <c r="X241" i="5" s="1"/>
  <c r="V242" i="5"/>
  <c r="E242" i="5"/>
  <c r="X242" i="5" s="1"/>
  <c r="V243" i="5"/>
  <c r="E243" i="5"/>
  <c r="X243" i="5" s="1"/>
  <c r="V244" i="5"/>
  <c r="E244" i="5"/>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X259" i="5" s="1"/>
  <c r="V260" i="5"/>
  <c r="E260" i="5"/>
  <c r="X260" i="5" s="1"/>
  <c r="V261" i="5"/>
  <c r="E261" i="5"/>
  <c r="X261" i="5" s="1"/>
  <c r="V262" i="5"/>
  <c r="E262" i="5"/>
  <c r="V263" i="5"/>
  <c r="E263" i="5"/>
  <c r="X263" i="5" s="1"/>
  <c r="V264" i="5"/>
  <c r="E264" i="5"/>
  <c r="X264" i="5" s="1"/>
  <c r="V265" i="5"/>
  <c r="E265" i="5"/>
  <c r="X265" i="5" s="1"/>
  <c r="V266" i="5"/>
  <c r="E266" i="5"/>
  <c r="X266" i="5" s="1"/>
  <c r="V267" i="5"/>
  <c r="E267" i="5"/>
  <c r="X267" i="5" s="1"/>
  <c r="V268" i="5"/>
  <c r="E268" i="5"/>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V279" i="5"/>
  <c r="E279" i="5"/>
  <c r="X279" i="5" s="1"/>
  <c r="V280" i="5"/>
  <c r="E280" i="5"/>
  <c r="X280" i="5" s="1"/>
  <c r="V281" i="5"/>
  <c r="E281" i="5"/>
  <c r="X281" i="5" s="1"/>
  <c r="V282" i="5"/>
  <c r="E282" i="5"/>
  <c r="X282" i="5" s="1"/>
  <c r="V283" i="5"/>
  <c r="E283" i="5"/>
  <c r="X283" i="5" s="1"/>
  <c r="V284" i="5"/>
  <c r="E284" i="5"/>
  <c r="V285" i="5"/>
  <c r="E285" i="5"/>
  <c r="X285" i="5" s="1"/>
  <c r="V286" i="5"/>
  <c r="E286" i="5"/>
  <c r="V287" i="5"/>
  <c r="E287" i="5"/>
  <c r="X287" i="5" s="1"/>
  <c r="V288" i="5"/>
  <c r="E288" i="5"/>
  <c r="X288" i="5" s="1"/>
  <c r="V289" i="5"/>
  <c r="E289" i="5"/>
  <c r="X289" i="5" s="1"/>
  <c r="V290" i="5"/>
  <c r="E290" i="5"/>
  <c r="X290" i="5" s="1"/>
  <c r="V291" i="5"/>
  <c r="E291" i="5"/>
  <c r="X291" i="5" s="1"/>
  <c r="V292" i="5"/>
  <c r="E292" i="5"/>
  <c r="V293" i="5"/>
  <c r="E293" i="5"/>
  <c r="X293" i="5" s="1"/>
  <c r="V294" i="5"/>
  <c r="E294" i="5"/>
  <c r="X294" i="5" s="1"/>
  <c r="V295" i="5"/>
  <c r="E295" i="5"/>
  <c r="X295" i="5" s="1"/>
  <c r="V296" i="5"/>
  <c r="E296" i="5"/>
  <c r="X296" i="5" s="1"/>
  <c r="V297" i="5"/>
  <c r="E297" i="5"/>
  <c r="X297" i="5" s="1"/>
  <c r="V298" i="5"/>
  <c r="E298" i="5"/>
  <c r="X298" i="5" s="1"/>
  <c r="V299" i="5"/>
  <c r="E299" i="5"/>
  <c r="X299" i="5" s="1"/>
  <c r="V300" i="5"/>
  <c r="E300" i="5"/>
  <c r="X300" i="5" s="1"/>
  <c r="V301" i="5"/>
  <c r="E301" i="5"/>
  <c r="X301" i="5" s="1"/>
  <c r="V302" i="5"/>
  <c r="E302" i="5"/>
  <c r="X302" i="5" s="1"/>
  <c r="V303" i="5"/>
  <c r="E303" i="5"/>
  <c r="X303" i="5" s="1"/>
  <c r="V304" i="5"/>
  <c r="E304" i="5"/>
  <c r="V305" i="5"/>
  <c r="E305" i="5"/>
  <c r="V306" i="5"/>
  <c r="E306" i="5"/>
  <c r="X306" i="5" s="1"/>
  <c r="V307" i="5"/>
  <c r="E307" i="5"/>
  <c r="X307" i="5" s="1"/>
  <c r="V308" i="5"/>
  <c r="E308" i="5"/>
  <c r="X308" i="5" s="1"/>
  <c r="V309" i="5"/>
  <c r="E309" i="5"/>
  <c r="X309" i="5" s="1"/>
  <c r="V310" i="5"/>
  <c r="E310" i="5"/>
  <c r="V311" i="5"/>
  <c r="E311" i="5"/>
  <c r="X311" i="5" s="1"/>
  <c r="V312" i="5"/>
  <c r="E312" i="5"/>
  <c r="X312" i="5" s="1"/>
  <c r="V313" i="5"/>
  <c r="E313" i="5"/>
  <c r="X313" i="5" s="1"/>
  <c r="V314" i="5"/>
  <c r="E314" i="5"/>
  <c r="X314" i="5" s="1"/>
  <c r="V315" i="5"/>
  <c r="E315" i="5"/>
  <c r="X315" i="5" s="1"/>
  <c r="V316" i="5"/>
  <c r="E316" i="5"/>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X325" i="5" s="1"/>
  <c r="V326" i="5"/>
  <c r="E326" i="5"/>
  <c r="X326" i="5" s="1"/>
  <c r="V327" i="5"/>
  <c r="E327" i="5"/>
  <c r="X327" i="5" s="1"/>
  <c r="V328" i="5"/>
  <c r="E328" i="5"/>
  <c r="V329" i="5"/>
  <c r="E329" i="5"/>
  <c r="X329" i="5" s="1"/>
  <c r="V330" i="5"/>
  <c r="E330" i="5"/>
  <c r="X330" i="5" s="1"/>
  <c r="V331" i="5"/>
  <c r="E331" i="5"/>
  <c r="X331" i="5" s="1"/>
  <c r="V332" i="5"/>
  <c r="E332" i="5"/>
  <c r="X332" i="5" s="1"/>
  <c r="V333" i="5"/>
  <c r="E333" i="5"/>
  <c r="X333" i="5" s="1"/>
  <c r="V334" i="5"/>
  <c r="E334" i="5"/>
  <c r="V335" i="5"/>
  <c r="E335" i="5"/>
  <c r="X335" i="5" s="1"/>
  <c r="V336" i="5"/>
  <c r="E336" i="5"/>
  <c r="X336" i="5" s="1"/>
  <c r="V337" i="5"/>
  <c r="E337" i="5"/>
  <c r="X337" i="5" s="1"/>
  <c r="V338" i="5"/>
  <c r="E338" i="5"/>
  <c r="X338" i="5" s="1"/>
  <c r="V339" i="5"/>
  <c r="E339" i="5"/>
  <c r="X339" i="5" s="1"/>
  <c r="V340" i="5"/>
  <c r="E340" i="5"/>
  <c r="V341" i="5"/>
  <c r="E341" i="5"/>
  <c r="X341" i="5" s="1"/>
  <c r="V342" i="5"/>
  <c r="E342" i="5"/>
  <c r="X342" i="5" s="1"/>
  <c r="V343" i="5"/>
  <c r="E343" i="5"/>
  <c r="X343" i="5" s="1"/>
  <c r="V344" i="5"/>
  <c r="E344" i="5"/>
  <c r="X344" i="5" s="1"/>
  <c r="V345" i="5"/>
  <c r="E345" i="5"/>
  <c r="X345" i="5" s="1"/>
  <c r="V346" i="5"/>
  <c r="E346" i="5"/>
  <c r="V347" i="5"/>
  <c r="E347" i="5"/>
  <c r="X347" i="5" s="1"/>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V371" i="5"/>
  <c r="E371" i="5"/>
  <c r="X371" i="5" s="1"/>
  <c r="V372" i="5"/>
  <c r="E372" i="5"/>
  <c r="X372" i="5" s="1"/>
  <c r="V373" i="5"/>
  <c r="E373" i="5"/>
  <c r="X373" i="5" s="1"/>
  <c r="V374" i="5"/>
  <c r="E374" i="5"/>
  <c r="X374" i="5" s="1"/>
  <c r="V375" i="5"/>
  <c r="E375" i="5"/>
  <c r="X375" i="5" s="1"/>
  <c r="V376" i="5"/>
  <c r="E376" i="5"/>
  <c r="V377" i="5"/>
  <c r="E377" i="5"/>
  <c r="X377" i="5" s="1"/>
  <c r="V378" i="5"/>
  <c r="E378" i="5"/>
  <c r="X378" i="5" s="1"/>
  <c r="V379" i="5"/>
  <c r="E379" i="5"/>
  <c r="X379" i="5" s="1"/>
  <c r="V380" i="5"/>
  <c r="E380" i="5"/>
  <c r="X380" i="5" s="1"/>
  <c r="V381" i="5"/>
  <c r="E381" i="5"/>
  <c r="X381" i="5" s="1"/>
  <c r="V382" i="5"/>
  <c r="E382" i="5"/>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X391" i="5" s="1"/>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V461" i="5"/>
  <c r="E461" i="5"/>
  <c r="X461" i="5" s="1"/>
  <c r="V462" i="5"/>
  <c r="E462" i="5"/>
  <c r="X462" i="5" s="1"/>
  <c r="V463" i="5"/>
  <c r="E463" i="5"/>
  <c r="X463" i="5" s="1"/>
  <c r="V464" i="5"/>
  <c r="E464" i="5"/>
  <c r="X464" i="5" s="1"/>
  <c r="V465" i="5"/>
  <c r="E465" i="5"/>
  <c r="X465" i="5" s="1"/>
  <c r="V466" i="5"/>
  <c r="E466" i="5"/>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X475" i="5" s="1"/>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V497" i="5"/>
  <c r="E497" i="5"/>
  <c r="V498" i="5"/>
  <c r="E498" i="5"/>
  <c r="X498" i="5" s="1"/>
  <c r="V499" i="5"/>
  <c r="E499" i="5"/>
  <c r="X499" i="5" s="1"/>
  <c r="V500" i="5"/>
  <c r="E500" i="5"/>
  <c r="X500" i="5" s="1"/>
  <c r="V501" i="5"/>
  <c r="E501" i="5"/>
  <c r="X501" i="5" s="1"/>
  <c r="V502" i="5"/>
  <c r="E502" i="5"/>
  <c r="V503" i="5"/>
  <c r="E503" i="5"/>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V539" i="5"/>
  <c r="E539" i="5"/>
  <c r="X539" i="5" s="1"/>
  <c r="V540" i="5"/>
  <c r="E540" i="5"/>
  <c r="X540" i="5" s="1"/>
  <c r="V541" i="5"/>
  <c r="E541" i="5"/>
  <c r="X541" i="5" s="1"/>
  <c r="V542" i="5"/>
  <c r="E542" i="5"/>
  <c r="X542" i="5" s="1"/>
  <c r="V543" i="5"/>
  <c r="E543" i="5"/>
  <c r="X543" i="5" s="1"/>
  <c r="V544" i="5"/>
  <c r="E544" i="5"/>
  <c r="V545" i="5"/>
  <c r="E545" i="5"/>
  <c r="X545" i="5" s="1"/>
  <c r="V546" i="5"/>
  <c r="E546" i="5"/>
  <c r="X546" i="5" s="1"/>
  <c r="V547" i="5"/>
  <c r="E547" i="5"/>
  <c r="X547" i="5" s="1"/>
  <c r="V548" i="5"/>
  <c r="E548" i="5"/>
  <c r="X548" i="5" s="1"/>
  <c r="V549" i="5"/>
  <c r="E549" i="5"/>
  <c r="X549" i="5" s="1"/>
  <c r="V550" i="5"/>
  <c r="E550" i="5"/>
  <c r="V551" i="5"/>
  <c r="E551" i="5"/>
  <c r="X551" i="5" s="1"/>
  <c r="V552" i="5"/>
  <c r="E552" i="5"/>
  <c r="X552" i="5" s="1"/>
  <c r="V553" i="5"/>
  <c r="E553" i="5"/>
  <c r="X553" i="5" s="1"/>
  <c r="V554" i="5"/>
  <c r="E554" i="5"/>
  <c r="X554" i="5" s="1"/>
  <c r="V555" i="5"/>
  <c r="E555" i="5"/>
  <c r="X555" i="5" s="1"/>
  <c r="V556" i="5"/>
  <c r="E556" i="5"/>
  <c r="V557" i="5"/>
  <c r="E557" i="5"/>
  <c r="X557" i="5" s="1"/>
  <c r="V558" i="5"/>
  <c r="E558" i="5"/>
  <c r="X558" i="5" s="1"/>
  <c r="V559" i="5"/>
  <c r="E559" i="5"/>
  <c r="X559" i="5" s="1"/>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V575" i="5"/>
  <c r="E575" i="5"/>
  <c r="X575" i="5" s="1"/>
  <c r="V576" i="5"/>
  <c r="E576" i="5"/>
  <c r="X576" i="5" s="1"/>
  <c r="V577" i="5"/>
  <c r="E577" i="5"/>
  <c r="X577" i="5" s="1"/>
  <c r="V578" i="5"/>
  <c r="E578" i="5"/>
  <c r="X578" i="5" s="1"/>
  <c r="V579" i="5"/>
  <c r="E579" i="5"/>
  <c r="X579" i="5" s="1"/>
  <c r="V580" i="5"/>
  <c r="E580" i="5"/>
  <c r="V581" i="5"/>
  <c r="E581" i="5"/>
  <c r="X581" i="5" s="1"/>
  <c r="V582" i="5"/>
  <c r="E582" i="5"/>
  <c r="X582" i="5" s="1"/>
  <c r="V583" i="5"/>
  <c r="E583" i="5"/>
  <c r="X583" i="5" s="1"/>
  <c r="V584" i="5"/>
  <c r="E584" i="5"/>
  <c r="X584" i="5" s="1"/>
  <c r="V585" i="5"/>
  <c r="E585" i="5"/>
  <c r="X585" i="5" s="1"/>
  <c r="V586" i="5"/>
  <c r="E586" i="5"/>
  <c r="X586" i="5" s="1"/>
  <c r="V587" i="5"/>
  <c r="E587" i="5"/>
  <c r="X587" i="5" s="1"/>
  <c r="V588" i="5"/>
  <c r="E588" i="5"/>
  <c r="X588" i="5" s="1"/>
  <c r="V589" i="5"/>
  <c r="E589" i="5"/>
  <c r="X589" i="5" s="1"/>
  <c r="V590" i="5"/>
  <c r="E590" i="5"/>
  <c r="X590" i="5" s="1"/>
  <c r="V591" i="5"/>
  <c r="E591" i="5"/>
  <c r="X591" i="5" s="1"/>
  <c r="V592" i="5"/>
  <c r="E592" i="5"/>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X615" i="5" s="1"/>
  <c r="V616" i="5"/>
  <c r="E616" i="5"/>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V665" i="5"/>
  <c r="E665" i="5"/>
  <c r="X665" i="5" s="1"/>
  <c r="V666" i="5"/>
  <c r="E666" i="5"/>
  <c r="X666" i="5" s="1"/>
  <c r="V667" i="5"/>
  <c r="E667" i="5"/>
  <c r="X667" i="5" s="1"/>
  <c r="V668" i="5"/>
  <c r="E668" i="5"/>
  <c r="X668" i="5" s="1"/>
  <c r="V669" i="5"/>
  <c r="E669" i="5"/>
  <c r="X669" i="5" s="1"/>
  <c r="V670" i="5"/>
  <c r="E670" i="5"/>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V815" i="5"/>
  <c r="E815" i="5"/>
  <c r="X815" i="5" s="1"/>
  <c r="V816" i="5"/>
  <c r="E816" i="5"/>
  <c r="X816" i="5" s="1"/>
  <c r="V817" i="5"/>
  <c r="E817" i="5"/>
  <c r="X817" i="5" s="1"/>
  <c r="V818" i="5"/>
  <c r="E818" i="5"/>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V861" i="5"/>
  <c r="E861" i="5"/>
  <c r="X861" i="5" s="1"/>
  <c r="V862" i="5"/>
  <c r="E862" i="5"/>
  <c r="X862" i="5" s="1"/>
  <c r="V863" i="5"/>
  <c r="E863" i="5"/>
  <c r="X863" i="5" s="1"/>
  <c r="V864" i="5"/>
  <c r="E864" i="5"/>
  <c r="X864" i="5" s="1"/>
  <c r="V865" i="5"/>
  <c r="E865" i="5"/>
  <c r="X865" i="5" s="1"/>
  <c r="V866" i="5"/>
  <c r="E866" i="5"/>
  <c r="X866" i="5" s="1"/>
  <c r="V867" i="5"/>
  <c r="E867" i="5"/>
  <c r="X867" i="5" s="1"/>
  <c r="V868" i="5"/>
  <c r="E868" i="5"/>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V947" i="5"/>
  <c r="E947" i="5"/>
  <c r="X947" i="5" s="1"/>
  <c r="V948" i="5"/>
  <c r="E948" i="5"/>
  <c r="X948" i="5" s="1"/>
  <c r="V949" i="5"/>
  <c r="E949" i="5"/>
  <c r="X949" i="5" s="1"/>
  <c r="V950" i="5"/>
  <c r="E950" i="5"/>
  <c r="X950" i="5" s="1"/>
  <c r="V951" i="5"/>
  <c r="E951" i="5"/>
  <c r="X951" i="5" s="1"/>
  <c r="V952" i="5"/>
  <c r="E952" i="5"/>
  <c r="V953" i="5"/>
  <c r="E953" i="5"/>
  <c r="X953" i="5" s="1"/>
  <c r="V954" i="5"/>
  <c r="E954" i="5"/>
  <c r="X954" i="5" s="1"/>
  <c r="V955" i="5"/>
  <c r="E955" i="5"/>
  <c r="X955" i="5" s="1"/>
  <c r="V956" i="5"/>
  <c r="E956" i="5"/>
  <c r="X956" i="5" s="1"/>
  <c r="V957" i="5"/>
  <c r="E957" i="5"/>
  <c r="X957" i="5" s="1"/>
  <c r="V958" i="5"/>
  <c r="E958" i="5"/>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V971" i="5"/>
  <c r="E971" i="5"/>
  <c r="X971" i="5" s="1"/>
  <c r="V972" i="5"/>
  <c r="E972" i="5"/>
  <c r="X972" i="5" s="1"/>
  <c r="V973" i="5"/>
  <c r="E973" i="5"/>
  <c r="X973" i="5" s="1"/>
  <c r="V974" i="5"/>
  <c r="E974" i="5"/>
  <c r="X974" i="5" s="1"/>
  <c r="V975" i="5"/>
  <c r="E975" i="5"/>
  <c r="X975" i="5" s="1"/>
  <c r="V976" i="5"/>
  <c r="E976" i="5"/>
  <c r="V977" i="5"/>
  <c r="E977" i="5"/>
  <c r="X977" i="5" s="1"/>
  <c r="V978" i="5"/>
  <c r="E978" i="5"/>
  <c r="X978" i="5" s="1"/>
  <c r="V979" i="5"/>
  <c r="E979" i="5"/>
  <c r="X979" i="5" s="1"/>
  <c r="V980" i="5"/>
  <c r="E980" i="5"/>
  <c r="X980" i="5" s="1"/>
  <c r="V981" i="5"/>
  <c r="E981" i="5"/>
  <c r="X981" i="5" s="1"/>
  <c r="V982" i="5"/>
  <c r="E982" i="5"/>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V1025" i="5"/>
  <c r="E1025" i="5"/>
  <c r="X1025" i="5" s="1"/>
  <c r="V1026" i="5"/>
  <c r="E1026" i="5"/>
  <c r="X1026" i="5" s="1"/>
  <c r="V1027" i="5"/>
  <c r="E1027" i="5"/>
  <c r="X1027" i="5" s="1"/>
  <c r="V1028" i="5"/>
  <c r="E1028" i="5"/>
  <c r="X1028" i="5" s="1"/>
  <c r="V1029" i="5"/>
  <c r="E1029" i="5"/>
  <c r="X1029" i="5" s="1"/>
  <c r="V1030" i="5"/>
  <c r="E1030" i="5"/>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V1073" i="5"/>
  <c r="E1073" i="5"/>
  <c r="X1073" i="5" s="1"/>
  <c r="V1074" i="5"/>
  <c r="E1074" i="5"/>
  <c r="X1074" i="5" s="1"/>
  <c r="V1075" i="5"/>
  <c r="E1075" i="5"/>
  <c r="X1075" i="5" s="1"/>
  <c r="V1076" i="5"/>
  <c r="E1076" i="5"/>
  <c r="V1077" i="5"/>
  <c r="E1077" i="5"/>
  <c r="X1077" i="5" s="1"/>
  <c r="V1078" i="5"/>
  <c r="E1078" i="5"/>
  <c r="X1078" i="5" s="1"/>
  <c r="V1079" i="5"/>
  <c r="E1079" i="5"/>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V1265" i="5"/>
  <c r="E1265" i="5"/>
  <c r="X1265" i="5" s="1"/>
  <c r="V1266" i="5"/>
  <c r="E1266" i="5"/>
  <c r="X1266" i="5" s="1"/>
  <c r="V1267" i="5"/>
  <c r="E1267" i="5"/>
  <c r="X1267" i="5" s="1"/>
  <c r="V1268" i="5"/>
  <c r="E1268" i="5"/>
  <c r="X1268" i="5" s="1"/>
  <c r="V1269" i="5"/>
  <c r="E1269" i="5"/>
  <c r="X1269" i="5" s="1"/>
  <c r="V1270" i="5"/>
  <c r="E1270" i="5"/>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V1355" i="5"/>
  <c r="E1355" i="5"/>
  <c r="X1355" i="5" s="1"/>
  <c r="V1356" i="5"/>
  <c r="E1356" i="5"/>
  <c r="X1356" i="5" s="1"/>
  <c r="V1357" i="5"/>
  <c r="E1357" i="5"/>
  <c r="X1357" i="5" s="1"/>
  <c r="V1358" i="5"/>
  <c r="E1358" i="5"/>
  <c r="X1358" i="5" s="1"/>
  <c r="V1359" i="5"/>
  <c r="E1359" i="5"/>
  <c r="X1359" i="5" s="1"/>
  <c r="V1360" i="5"/>
  <c r="E1360" i="5"/>
  <c r="V1361" i="5"/>
  <c r="E1361" i="5"/>
  <c r="X1361" i="5" s="1"/>
  <c r="V1362" i="5"/>
  <c r="E1362" i="5"/>
  <c r="X1362" i="5" s="1"/>
  <c r="V1363" i="5"/>
  <c r="E1363" i="5"/>
  <c r="X1363" i="5" s="1"/>
  <c r="V1364" i="5"/>
  <c r="E1364" i="5"/>
  <c r="X1364" i="5" s="1"/>
  <c r="V1365" i="5"/>
  <c r="E1365" i="5"/>
  <c r="X1365" i="5" s="1"/>
  <c r="V1366" i="5"/>
  <c r="E1366" i="5"/>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V1383" i="5"/>
  <c r="E1383" i="5"/>
  <c r="X1383" i="5" s="1"/>
  <c r="V1384" i="5"/>
  <c r="E1384" i="5"/>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V1433" i="5"/>
  <c r="E1433" i="5"/>
  <c r="X1433" i="5" s="1"/>
  <c r="V1434" i="5"/>
  <c r="E1434" i="5"/>
  <c r="X1434" i="5" s="1"/>
  <c r="V1435" i="5"/>
  <c r="E1435" i="5"/>
  <c r="X1435" i="5" s="1"/>
  <c r="V1436" i="5"/>
  <c r="E1436" i="5"/>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V1577" i="5"/>
  <c r="E1577" i="5"/>
  <c r="X1577" i="5" s="1"/>
  <c r="V1578" i="5"/>
  <c r="E1578" i="5"/>
  <c r="X1578" i="5" s="1"/>
  <c r="V1579" i="5"/>
  <c r="E1579" i="5"/>
  <c r="X1579" i="5" s="1"/>
  <c r="V1580" i="5"/>
  <c r="E1580" i="5"/>
  <c r="X1580" i="5" s="1"/>
  <c r="V1581" i="5"/>
  <c r="E1581" i="5"/>
  <c r="X1581" i="5" s="1"/>
  <c r="V1582" i="5"/>
  <c r="E1582" i="5"/>
  <c r="V1583" i="5"/>
  <c r="E1583" i="5"/>
  <c r="X1583" i="5" s="1"/>
  <c r="V1584" i="5"/>
  <c r="E1584" i="5"/>
  <c r="X1584" i="5" s="1"/>
  <c r="V1585" i="5"/>
  <c r="E1585" i="5"/>
  <c r="X1585" i="5" s="1"/>
  <c r="V1586" i="5"/>
  <c r="E1586" i="5"/>
  <c r="X1586" i="5" s="1"/>
  <c r="V1587" i="5"/>
  <c r="E1587" i="5"/>
  <c r="X1587" i="5" s="1"/>
  <c r="V1588" i="5"/>
  <c r="E1588" i="5"/>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V1601" i="5"/>
  <c r="E1601" i="5"/>
  <c r="X1601" i="5" s="1"/>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V1631" i="5"/>
  <c r="E1631" i="5"/>
  <c r="X1631" i="5" s="1"/>
  <c r="V1632" i="5"/>
  <c r="E1632" i="5"/>
  <c r="X1632" i="5" s="1"/>
  <c r="V1633" i="5"/>
  <c r="E1633" i="5"/>
  <c r="X1633" i="5" s="1"/>
  <c r="V1634" i="5"/>
  <c r="E1634" i="5"/>
  <c r="X1634" i="5" s="1"/>
  <c r="V1635" i="5"/>
  <c r="E1635" i="5"/>
  <c r="X1635" i="5" s="1"/>
  <c r="V1636" i="5"/>
  <c r="E1636" i="5"/>
  <c r="V1637" i="5"/>
  <c r="E1637" i="5"/>
  <c r="X1637" i="5" s="1"/>
  <c r="V1638" i="5"/>
  <c r="E1638" i="5"/>
  <c r="X1638" i="5" s="1"/>
  <c r="V1639" i="5"/>
  <c r="E1639" i="5"/>
  <c r="X1639" i="5" s="1"/>
  <c r="V1640" i="5"/>
  <c r="E1640" i="5"/>
  <c r="X1640" i="5" s="1"/>
  <c r="V1641" i="5"/>
  <c r="E1641" i="5"/>
  <c r="X1641" i="5" s="1"/>
  <c r="V1642" i="5"/>
  <c r="E1642" i="5"/>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V1659" i="5"/>
  <c r="E1659" i="5"/>
  <c r="X1659" i="5" s="1"/>
  <c r="V1660" i="5"/>
  <c r="E1660" i="5"/>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V1685" i="5"/>
  <c r="E1685" i="5"/>
  <c r="X1685" i="5" s="1"/>
  <c r="V1686" i="5"/>
  <c r="E1686" i="5"/>
  <c r="X1686" i="5" s="1"/>
  <c r="V1687" i="5"/>
  <c r="E1687" i="5"/>
  <c r="X1687" i="5" s="1"/>
  <c r="V1688" i="5"/>
  <c r="E1688" i="5"/>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V1739" i="5"/>
  <c r="E1739" i="5"/>
  <c r="X1739" i="5" s="1"/>
  <c r="V1740" i="5"/>
  <c r="E1740" i="5"/>
  <c r="X1740" i="5" s="1"/>
  <c r="V1741" i="5"/>
  <c r="E1741" i="5"/>
  <c r="X1741" i="5" s="1"/>
  <c r="V1742" i="5"/>
  <c r="E1742" i="5"/>
  <c r="X1742" i="5" s="1"/>
  <c r="V1743" i="5"/>
  <c r="E1743" i="5"/>
  <c r="X1743" i="5" s="1"/>
  <c r="V1744" i="5"/>
  <c r="E1744" i="5"/>
  <c r="V1745" i="5"/>
  <c r="E1745" i="5"/>
  <c r="X1745" i="5" s="1"/>
  <c r="V1746" i="5"/>
  <c r="E1746" i="5"/>
  <c r="X1746" i="5" s="1"/>
  <c r="V1747" i="5"/>
  <c r="E1747" i="5"/>
  <c r="X1747" i="5" s="1"/>
  <c r="V1748" i="5"/>
  <c r="E1748" i="5"/>
  <c r="X1748" i="5" s="1"/>
  <c r="V1749" i="5"/>
  <c r="E1749" i="5"/>
  <c r="X1749" i="5" s="1"/>
  <c r="V1750" i="5"/>
  <c r="E1750" i="5"/>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V1781" i="5"/>
  <c r="E1781" i="5"/>
  <c r="X1781" i="5" s="1"/>
  <c r="V1782" i="5"/>
  <c r="E1782" i="5"/>
  <c r="X1782" i="5" s="1"/>
  <c r="V1783" i="5"/>
  <c r="E1783" i="5"/>
  <c r="X1783" i="5" s="1"/>
  <c r="V1784" i="5"/>
  <c r="E1784" i="5"/>
  <c r="X1784" i="5" s="1"/>
  <c r="V1785" i="5"/>
  <c r="E1785" i="5"/>
  <c r="X1785" i="5" s="1"/>
  <c r="V1786" i="5"/>
  <c r="E1786" i="5"/>
  <c r="V1787" i="5"/>
  <c r="E1787" i="5"/>
  <c r="X1787" i="5" s="1"/>
  <c r="V1788" i="5"/>
  <c r="E1788" i="5"/>
  <c r="X1788" i="5" s="1"/>
  <c r="V1789" i="5"/>
  <c r="E1789" i="5"/>
  <c r="X1789" i="5" s="1"/>
  <c r="V1790" i="5"/>
  <c r="E1790" i="5"/>
  <c r="X1790" i="5" s="1"/>
  <c r="V1791" i="5"/>
  <c r="E1791" i="5"/>
  <c r="X1791" i="5" s="1"/>
  <c r="V1792" i="5"/>
  <c r="E1792" i="5"/>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V1859" i="5"/>
  <c r="E1859" i="5"/>
  <c r="X1859" i="5" s="1"/>
  <c r="V1860" i="5"/>
  <c r="E1860" i="5"/>
  <c r="X1860" i="5" s="1"/>
  <c r="V1861" i="5"/>
  <c r="E1861" i="5"/>
  <c r="X1861" i="5" s="1"/>
  <c r="V1862" i="5"/>
  <c r="E1862" i="5"/>
  <c r="X1862" i="5" s="1"/>
  <c r="V1863" i="5"/>
  <c r="E1863" i="5"/>
  <c r="X1863" i="5" s="1"/>
  <c r="V1864" i="5"/>
  <c r="E1864" i="5"/>
  <c r="V1865" i="5"/>
  <c r="E1865" i="5"/>
  <c r="X1865" i="5" s="1"/>
  <c r="V1866" i="5"/>
  <c r="E1866" i="5"/>
  <c r="X1866" i="5" s="1"/>
  <c r="V1867" i="5"/>
  <c r="E1867" i="5"/>
  <c r="X1867" i="5" s="1"/>
  <c r="V1868" i="5"/>
  <c r="E1868" i="5"/>
  <c r="V1869" i="5"/>
  <c r="E1869" i="5"/>
  <c r="X1869" i="5" s="1"/>
  <c r="V1870" i="5"/>
  <c r="E1870" i="5"/>
  <c r="V1871" i="5"/>
  <c r="E1871" i="5"/>
  <c r="X1871" i="5" s="1"/>
  <c r="V1872" i="5"/>
  <c r="E1872" i="5"/>
  <c r="X1872" i="5" s="1"/>
  <c r="V1873" i="5"/>
  <c r="E1873" i="5"/>
  <c r="X1873" i="5" s="1"/>
  <c r="V1874" i="5"/>
  <c r="E1874" i="5"/>
  <c r="X1874" i="5" s="1"/>
  <c r="V1875" i="5"/>
  <c r="E1875" i="5"/>
  <c r="X1875" i="5" s="1"/>
  <c r="V1876" i="5"/>
  <c r="E1876" i="5"/>
  <c r="V1877" i="5"/>
  <c r="E1877" i="5"/>
  <c r="X1877" i="5" s="1"/>
  <c r="V1878" i="5"/>
  <c r="E1878" i="5"/>
  <c r="X1878" i="5" s="1"/>
  <c r="V1879" i="5"/>
  <c r="E1879" i="5"/>
  <c r="X1879" i="5" s="1"/>
  <c r="V1880" i="5"/>
  <c r="E1880" i="5"/>
  <c r="X1880" i="5" s="1"/>
  <c r="V1881" i="5"/>
  <c r="E1881" i="5"/>
  <c r="X1881" i="5" s="1"/>
  <c r="V1882" i="5"/>
  <c r="E1882" i="5"/>
  <c r="V1883" i="5"/>
  <c r="E1883" i="5"/>
  <c r="X1883" i="5" s="1"/>
  <c r="V1884" i="5"/>
  <c r="E1884" i="5"/>
  <c r="X1884" i="5" s="1"/>
  <c r="V1885" i="5"/>
  <c r="E1885" i="5"/>
  <c r="X1885" i="5" s="1"/>
  <c r="V1886" i="5"/>
  <c r="E1886" i="5"/>
  <c r="X1886" i="5" s="1"/>
  <c r="V1887" i="5"/>
  <c r="E1887" i="5"/>
  <c r="X1887" i="5" s="1"/>
  <c r="V1888" i="5"/>
  <c r="E1888" i="5"/>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V1955" i="5"/>
  <c r="E1955" i="5"/>
  <c r="X1955" i="5" s="1"/>
  <c r="V1956" i="5"/>
  <c r="E1956" i="5"/>
  <c r="X1956" i="5" s="1"/>
  <c r="V1957" i="5"/>
  <c r="E1957" i="5"/>
  <c r="X1957" i="5" s="1"/>
  <c r="V1958" i="5"/>
  <c r="E1958" i="5"/>
  <c r="X1958" i="5" s="1"/>
  <c r="V1959" i="5"/>
  <c r="E1959" i="5"/>
  <c r="X1959" i="5" s="1"/>
  <c r="V1960" i="5"/>
  <c r="E1960" i="5"/>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V2039" i="5"/>
  <c r="E2039" i="5"/>
  <c r="X2039" i="5" s="1"/>
  <c r="V2040" i="5"/>
  <c r="E2040" i="5"/>
  <c r="X2040" i="5" s="1"/>
  <c r="V2041" i="5"/>
  <c r="E2041" i="5"/>
  <c r="X2041" i="5" s="1"/>
  <c r="V2042" i="5"/>
  <c r="E2042" i="5"/>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V2063" i="5"/>
  <c r="E2063" i="5"/>
  <c r="X2063" i="5" s="1"/>
  <c r="V2064" i="5"/>
  <c r="E2064" i="5"/>
  <c r="X2064" i="5" s="1"/>
  <c r="V2065" i="5"/>
  <c r="E2065" i="5"/>
  <c r="X2065" i="5" s="1"/>
  <c r="V2066" i="5"/>
  <c r="E2066" i="5"/>
  <c r="X2066" i="5" s="1"/>
  <c r="V2067" i="5"/>
  <c r="E2067" i="5"/>
  <c r="X2067" i="5" s="1"/>
  <c r="V2068" i="5"/>
  <c r="E2068" i="5"/>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V2099" i="5"/>
  <c r="E2099" i="5"/>
  <c r="X2099" i="5" s="1"/>
  <c r="V2100" i="5"/>
  <c r="E2100" i="5"/>
  <c r="X2100" i="5" s="1"/>
  <c r="V2101" i="5"/>
  <c r="E2101" i="5"/>
  <c r="X2101" i="5" s="1"/>
  <c r="V2102" i="5"/>
  <c r="E2102" i="5"/>
  <c r="X2102" i="5" s="1"/>
  <c r="V2103" i="5"/>
  <c r="E2103" i="5"/>
  <c r="X2103" i="5" s="1"/>
  <c r="V2104" i="5"/>
  <c r="E2104" i="5"/>
  <c r="V2105" i="5"/>
  <c r="E2105" i="5"/>
  <c r="X2105" i="5" s="1"/>
  <c r="V2106" i="5"/>
  <c r="E2106" i="5"/>
  <c r="X2106" i="5" s="1"/>
  <c r="V2107" i="5"/>
  <c r="E2107" i="5"/>
  <c r="X2107" i="5" s="1"/>
  <c r="V2108" i="5"/>
  <c r="E2108" i="5"/>
  <c r="X2108" i="5" s="1"/>
  <c r="V2109" i="5"/>
  <c r="E2109" i="5"/>
  <c r="X2109" i="5" s="1"/>
  <c r="V2110" i="5"/>
  <c r="E2110" i="5"/>
  <c r="V2111" i="5"/>
  <c r="E2111" i="5"/>
  <c r="X2111" i="5" s="1"/>
  <c r="V2112" i="5"/>
  <c r="E2112" i="5"/>
  <c r="X2112" i="5" s="1"/>
  <c r="V2113" i="5"/>
  <c r="E2113" i="5"/>
  <c r="X2113" i="5" s="1"/>
  <c r="V2114" i="5"/>
  <c r="E2114" i="5"/>
  <c r="X2114" i="5" s="1"/>
  <c r="V2115" i="5"/>
  <c r="E2115" i="5"/>
  <c r="X2115" i="5" s="1"/>
  <c r="V2116" i="5"/>
  <c r="E2116" i="5"/>
  <c r="V2117" i="5"/>
  <c r="E2117" i="5"/>
  <c r="X2117" i="5" s="1"/>
  <c r="V2118" i="5"/>
  <c r="E2118" i="5"/>
  <c r="X2118" i="5" s="1"/>
  <c r="V2119" i="5"/>
  <c r="E2119" i="5"/>
  <c r="X2119" i="5" s="1"/>
  <c r="V2120" i="5"/>
  <c r="E2120" i="5"/>
  <c r="X2120" i="5" s="1"/>
  <c r="V2121" i="5"/>
  <c r="E2121" i="5"/>
  <c r="X2121" i="5" s="1"/>
  <c r="V2122" i="5"/>
  <c r="E2122" i="5"/>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V2267" i="5"/>
  <c r="E2267" i="5"/>
  <c r="X2267" i="5" s="1"/>
  <c r="V2268" i="5"/>
  <c r="E2268" i="5"/>
  <c r="X2268" i="5" s="1"/>
  <c r="V2269" i="5"/>
  <c r="E2269" i="5"/>
  <c r="X2269" i="5" s="1"/>
  <c r="V2270" i="5"/>
  <c r="E2270" i="5"/>
  <c r="X2270" i="5" s="1"/>
  <c r="V2271" i="5"/>
  <c r="E2271" i="5"/>
  <c r="X2271" i="5" s="1"/>
  <c r="V2272" i="5"/>
  <c r="E2272" i="5"/>
  <c r="V2273" i="5"/>
  <c r="E2273" i="5"/>
  <c r="X2273" i="5" s="1"/>
  <c r="V2274" i="5"/>
  <c r="E2274" i="5"/>
  <c r="X2274" i="5" s="1"/>
  <c r="V2275" i="5"/>
  <c r="E2275" i="5"/>
  <c r="X2275" i="5" s="1"/>
  <c r="V2276" i="5"/>
  <c r="E2276" i="5"/>
  <c r="X2276" i="5" s="1"/>
  <c r="V2277" i="5"/>
  <c r="E2277" i="5"/>
  <c r="X2277" i="5" s="1"/>
  <c r="V2278" i="5"/>
  <c r="E2278" i="5"/>
  <c r="V2279" i="5"/>
  <c r="E2279" i="5"/>
  <c r="X2279" i="5" s="1"/>
  <c r="V2280" i="5"/>
  <c r="E2280" i="5"/>
  <c r="X2280" i="5" s="1"/>
  <c r="V2281" i="5"/>
  <c r="E2281" i="5"/>
  <c r="X2281" i="5" s="1"/>
  <c r="V2282" i="5"/>
  <c r="E2282" i="5"/>
  <c r="X2282" i="5" s="1"/>
  <c r="V2283" i="5"/>
  <c r="E2283" i="5"/>
  <c r="X2283" i="5" s="1"/>
  <c r="V2284" i="5"/>
  <c r="E2284" i="5"/>
  <c r="V2285" i="5"/>
  <c r="E2285" i="5"/>
  <c r="X2285" i="5" s="1"/>
  <c r="V2286" i="5"/>
  <c r="E2286" i="5"/>
  <c r="X2286" i="5" s="1"/>
  <c r="V2287" i="5"/>
  <c r="E2287" i="5"/>
  <c r="X2287" i="5" s="1"/>
  <c r="V2288" i="5"/>
  <c r="E2288" i="5"/>
  <c r="X2288" i="5" s="1"/>
  <c r="V2289" i="5"/>
  <c r="E2289" i="5"/>
  <c r="X2289" i="5" s="1"/>
  <c r="V2290" i="5"/>
  <c r="E2290" i="5"/>
  <c r="V2291" i="5"/>
  <c r="E2291" i="5"/>
  <c r="X2291" i="5" s="1"/>
  <c r="V2292" i="5"/>
  <c r="E2292" i="5"/>
  <c r="X2292" i="5" s="1"/>
  <c r="V2293" i="5"/>
  <c r="E2293" i="5"/>
  <c r="X2293" i="5" s="1"/>
  <c r="V2294" i="5"/>
  <c r="E2294" i="5"/>
  <c r="X2294" i="5" s="1"/>
  <c r="V2295" i="5"/>
  <c r="E2295" i="5"/>
  <c r="X2295" i="5" s="1"/>
  <c r="V2296" i="5"/>
  <c r="E2296" i="5"/>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V2321" i="5"/>
  <c r="E2321" i="5"/>
  <c r="X2321" i="5" s="1"/>
  <c r="V2322" i="5"/>
  <c r="E2322" i="5"/>
  <c r="X2322" i="5" s="1"/>
  <c r="V2323" i="5"/>
  <c r="E2323" i="5"/>
  <c r="X2323" i="5" s="1"/>
  <c r="V2324" i="5"/>
  <c r="E2324" i="5"/>
  <c r="X2324" i="5" s="1"/>
  <c r="V2325" i="5"/>
  <c r="E2325" i="5"/>
  <c r="X2325" i="5" s="1"/>
  <c r="V2326" i="5"/>
  <c r="E2326" i="5"/>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V2363" i="5"/>
  <c r="E2363" i="5"/>
  <c r="X2363" i="5" s="1"/>
  <c r="V2364" i="5"/>
  <c r="E2364" i="5"/>
  <c r="X2364" i="5" s="1"/>
  <c r="V2365" i="5"/>
  <c r="E2365" i="5"/>
  <c r="X2365" i="5" s="1"/>
  <c r="V2366" i="5"/>
  <c r="E2366" i="5"/>
  <c r="X2366" i="5" s="1"/>
  <c r="V2367" i="5"/>
  <c r="E2367" i="5"/>
  <c r="X2367" i="5" s="1"/>
  <c r="V2368" i="5"/>
  <c r="E2368" i="5"/>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V2393" i="5"/>
  <c r="E2393" i="5"/>
  <c r="X2393" i="5" s="1"/>
  <c r="V2394" i="5"/>
  <c r="E2394" i="5"/>
  <c r="X2394" i="5" s="1"/>
  <c r="V2395" i="5"/>
  <c r="E2395" i="5"/>
  <c r="X2395" i="5" s="1"/>
  <c r="V2396" i="5"/>
  <c r="E2396" i="5"/>
  <c r="X2396" i="5" s="1"/>
  <c r="V2397" i="5"/>
  <c r="E2397" i="5"/>
  <c r="X2397" i="5" s="1"/>
  <c r="V2398" i="5"/>
  <c r="E2398" i="5"/>
  <c r="V2399" i="5"/>
  <c r="E2399" i="5"/>
  <c r="X2399" i="5" s="1"/>
  <c r="V2400" i="5"/>
  <c r="E2400" i="5"/>
  <c r="X2400" i="5" s="1"/>
  <c r="V2401" i="5"/>
  <c r="E2401" i="5"/>
  <c r="X2401" i="5" s="1"/>
  <c r="V2402" i="5"/>
  <c r="E2402" i="5"/>
  <c r="X2402" i="5" s="1"/>
  <c r="V2403" i="5"/>
  <c r="E2403" i="5"/>
  <c r="X2403" i="5" s="1"/>
  <c r="V2404" i="5"/>
  <c r="E2404" i="5"/>
  <c r="V2405" i="5"/>
  <c r="E2405" i="5"/>
  <c r="X2405" i="5" s="1"/>
  <c r="V2406" i="5"/>
  <c r="E2406" i="5"/>
  <c r="X2406" i="5" s="1"/>
  <c r="V2407" i="5"/>
  <c r="E2407" i="5"/>
  <c r="X2407" i="5" s="1"/>
  <c r="V2408" i="5"/>
  <c r="E2408" i="5"/>
  <c r="X2408" i="5" s="1"/>
  <c r="V2409" i="5"/>
  <c r="E2409" i="5"/>
  <c r="X2409" i="5" s="1"/>
  <c r="V2410" i="5"/>
  <c r="E2410" i="5"/>
  <c r="V2411" i="5"/>
  <c r="E2411" i="5"/>
  <c r="X2411" i="5" s="1"/>
  <c r="V2412" i="5"/>
  <c r="E2412" i="5"/>
  <c r="X2412" i="5" s="1"/>
  <c r="V2413" i="5"/>
  <c r="E2413" i="5"/>
  <c r="X2413" i="5" s="1"/>
  <c r="V2414" i="5"/>
  <c r="E2414" i="5"/>
  <c r="X2414" i="5" s="1"/>
  <c r="V2415" i="5"/>
  <c r="E2415" i="5"/>
  <c r="X2415" i="5" s="1"/>
  <c r="V2416" i="5"/>
  <c r="E2416" i="5"/>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V2441" i="5"/>
  <c r="E2441" i="5"/>
  <c r="X2441" i="5" s="1"/>
  <c r="V2442" i="5"/>
  <c r="E2442" i="5"/>
  <c r="X2442" i="5" s="1"/>
  <c r="V2443" i="5"/>
  <c r="E2443" i="5"/>
  <c r="X2443" i="5" s="1"/>
  <c r="V2444" i="5"/>
  <c r="E2444" i="5"/>
  <c r="X2444" i="5" s="1"/>
  <c r="V2445" i="5"/>
  <c r="E2445" i="5"/>
  <c r="X2445" i="5" s="1"/>
  <c r="V2446" i="5"/>
  <c r="E2446" i="5"/>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s="1"/>
  <c r="B60" i="6"/>
  <c r="G60" i="6" s="1"/>
  <c r="B59" i="6"/>
  <c r="G59" i="6"/>
  <c r="B58" i="6"/>
  <c r="G58" i="6" s="1"/>
  <c r="B57" i="6"/>
  <c r="G57" i="6"/>
  <c r="B56" i="6"/>
  <c r="G56" i="6"/>
  <c r="B55" i="6"/>
  <c r="G55" i="6" s="1"/>
  <c r="B54" i="6"/>
  <c r="G54" i="6" s="1"/>
  <c r="B17" i="6"/>
  <c r="G17" i="6" s="1"/>
  <c r="H17" i="6" s="1"/>
  <c r="B16" i="6"/>
  <c r="B15" i="6"/>
  <c r="B14" i="6"/>
  <c r="G14" i="6"/>
  <c r="H14" i="6"/>
  <c r="D14" i="6" s="1"/>
  <c r="H13" i="6"/>
  <c r="B12" i="6"/>
  <c r="G12" i="6"/>
  <c r="H12" i="6" s="1"/>
  <c r="D12" i="6" s="1"/>
  <c r="B11" i="6"/>
  <c r="G11" i="6"/>
  <c r="H11" i="6"/>
  <c r="D11" i="6" s="1"/>
  <c r="G9" i="6"/>
  <c r="H9" i="6"/>
  <c r="D9" i="6" s="1"/>
  <c r="B8" i="6"/>
  <c r="G8" i="6" s="1"/>
  <c r="H8" i="6" s="1"/>
  <c r="D8" i="6" s="1"/>
  <c r="B7" i="6"/>
  <c r="G7" i="6" s="1"/>
  <c r="H7" i="6" s="1"/>
  <c r="D7" i="6" s="1"/>
  <c r="B6" i="6"/>
  <c r="G6" i="6"/>
  <c r="B5" i="6"/>
  <c r="F6" i="6"/>
  <c r="H6" i="6" s="1"/>
  <c r="D6" i="6" s="1"/>
  <c r="B4" i="6"/>
  <c r="G4" i="6" s="1"/>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B90" i="4"/>
  <c r="H67" i="4"/>
  <c r="P47" i="4"/>
  <c r="P46" i="4"/>
  <c r="B46" i="4" s="1"/>
  <c r="A31" i="6" s="1"/>
  <c r="P45" i="4"/>
  <c r="B45" i="4" s="1"/>
  <c r="A30" i="6" s="1"/>
  <c r="P44" i="4"/>
  <c r="P43" i="4"/>
  <c r="Q43" i="4" s="1"/>
  <c r="P41" i="4"/>
  <c r="P40" i="4"/>
  <c r="P39" i="4"/>
  <c r="P38" i="4"/>
  <c r="P37" i="4"/>
  <c r="Q37" i="4"/>
  <c r="B89" i="4" s="1"/>
  <c r="A63" i="6" s="1"/>
  <c r="P35" i="4"/>
  <c r="P34" i="4"/>
  <c r="P33" i="4"/>
  <c r="P32" i="4"/>
  <c r="P31" i="4"/>
  <c r="Q31" i="4" s="1"/>
  <c r="P29" i="4"/>
  <c r="B29" i="4" s="1"/>
  <c r="A17" i="6" s="1"/>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H20" i="6" s="1"/>
  <c r="D20" i="6" s="1"/>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X982"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X616"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X448"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X53"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X802"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X304" i="5"/>
  <c r="AB23" i="5"/>
  <c r="AB115" i="5"/>
  <c r="F146" i="5"/>
  <c r="R146" i="5"/>
  <c r="J146" i="5"/>
  <c r="J149" i="5"/>
  <c r="I149" i="5"/>
  <c r="H149" i="5"/>
  <c r="AB179" i="5"/>
  <c r="AB201" i="5"/>
  <c r="H234" i="5"/>
  <c r="F234" i="5"/>
  <c r="R234" i="5"/>
  <c r="J234" i="5"/>
  <c r="I234" i="5"/>
  <c r="H254" i="5"/>
  <c r="F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F19" i="5"/>
  <c r="I21" i="5"/>
  <c r="R23" i="5"/>
  <c r="H24" i="5"/>
  <c r="R26" i="5"/>
  <c r="F27" i="5"/>
  <c r="I29" i="5"/>
  <c r="R31" i="5"/>
  <c r="H32" i="5"/>
  <c r="X40" i="5"/>
  <c r="X5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X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X860" i="5"/>
  <c r="R860" i="5"/>
  <c r="I860" i="5"/>
  <c r="H860" i="5"/>
  <c r="F860" i="5"/>
  <c r="R864" i="5"/>
  <c r="J864" i="5"/>
  <c r="I864" i="5"/>
  <c r="F864" i="5"/>
  <c r="AB896" i="5"/>
  <c r="S897" i="5"/>
  <c r="X904"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X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X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X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X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X1486"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X1720"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X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X1882"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X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60"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X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X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X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B22" i="6"/>
  <c r="G22" i="6" s="1"/>
  <c r="F27" i="6"/>
  <c r="F37" i="6" s="1"/>
  <c r="F2442" i="5"/>
  <c r="J2442" i="5"/>
  <c r="I2442" i="5"/>
  <c r="H2442" i="5"/>
  <c r="AB2460" i="5"/>
  <c r="F2497" i="5"/>
  <c r="R2497" i="5"/>
  <c r="J2497" i="5"/>
  <c r="I2497" i="5"/>
  <c r="H2497" i="5"/>
  <c r="S2501" i="5"/>
  <c r="F64" i="6"/>
  <c r="G5" i="6"/>
  <c r="H5" i="6"/>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AB2443" i="5"/>
  <c r="S2443" i="5"/>
  <c r="S2450" i="5"/>
  <c r="S2452" i="5"/>
  <c r="J2461" i="5"/>
  <c r="J2469" i="5"/>
  <c r="S2495" i="5"/>
  <c r="S2499" i="5"/>
  <c r="S2503" i="5"/>
  <c r="G15" i="6"/>
  <c r="H15" i="6" s="1"/>
  <c r="B20" i="6"/>
  <c r="F25" i="6"/>
  <c r="F40"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s="1"/>
  <c r="G51" i="6" s="1"/>
  <c r="G16" i="6"/>
  <c r="H16" i="6"/>
  <c r="D16" i="6" s="1"/>
  <c r="B19" i="6"/>
  <c r="A38" i="2"/>
  <c r="J4" i="5"/>
  <c r="B41" i="4"/>
  <c r="A27" i="6" s="1"/>
  <c r="A55" i="2"/>
  <c r="A73" i="2"/>
  <c r="B9" i="3"/>
  <c r="A3" i="2"/>
  <c r="A20" i="2"/>
  <c r="B17" i="3"/>
  <c r="B25" i="3"/>
  <c r="C20" i="3"/>
  <c r="A75" i="2"/>
  <c r="C25" i="3"/>
  <c r="N4" i="5"/>
  <c r="A43" i="2"/>
  <c r="C3" i="3"/>
  <c r="C19" i="3"/>
  <c r="P4" i="5"/>
  <c r="A45" i="2"/>
  <c r="C4" i="3"/>
  <c r="B26" i="4"/>
  <c r="B32" i="4" s="1"/>
  <c r="A19"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7" i="4" s="1"/>
  <c r="A17" i="2"/>
  <c r="A34" i="2"/>
  <c r="A52" i="2"/>
  <c r="A70" i="2"/>
  <c r="C7" i="3"/>
  <c r="C15" i="3"/>
  <c r="C23" i="3"/>
  <c r="C31" i="3"/>
  <c r="B15" i="4"/>
  <c r="A7" i="6" s="1"/>
  <c r="B28" i="4"/>
  <c r="B34" i="4" s="1"/>
  <c r="A21" i="6" s="1"/>
  <c r="B40" i="4"/>
  <c r="B64" i="4" s="1"/>
  <c r="A4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43" i="4" s="1"/>
  <c r="B44" i="4"/>
  <c r="A29" i="6" s="1"/>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R2044" i="5"/>
  <c r="R1967" i="5"/>
  <c r="F290" i="5"/>
  <c r="H987" i="5"/>
  <c r="H1959" i="5"/>
  <c r="R987" i="5"/>
  <c r="R2069" i="5"/>
  <c r="I1959" i="5"/>
  <c r="H2069" i="5"/>
  <c r="J1959" i="5"/>
  <c r="R1959" i="5"/>
  <c r="I678" i="5"/>
  <c r="H678" i="5"/>
  <c r="J987" i="5"/>
  <c r="S606" i="5"/>
  <c r="S610" i="5"/>
  <c r="S598" i="5"/>
  <c r="X550" i="5"/>
  <c r="X376" i="5"/>
  <c r="X503" i="5"/>
  <c r="X310" i="5"/>
  <c r="S532" i="5"/>
  <c r="S356" i="5"/>
  <c r="X154" i="5"/>
  <c r="S343" i="5"/>
  <c r="X82" i="5"/>
  <c r="X278" i="5"/>
  <c r="S315" i="5"/>
  <c r="X22" i="5"/>
  <c r="S357" i="5"/>
  <c r="S383" i="5"/>
  <c r="X76" i="5"/>
  <c r="X44" i="5"/>
  <c r="B32" i="6"/>
  <c r="G32" i="6" s="1"/>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I1381" i="5"/>
  <c r="J463" i="5"/>
  <c r="I1947" i="5"/>
  <c r="R1665" i="5"/>
  <c r="H4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X168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X1253"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X1688" i="5"/>
  <c r="H1652" i="5"/>
  <c r="I1644" i="5"/>
  <c r="H942" i="5"/>
  <c r="I720" i="5"/>
  <c r="R2181" i="5"/>
  <c r="I2164" i="5"/>
  <c r="R1668" i="5"/>
  <c r="F1708" i="5"/>
  <c r="X1660" i="5"/>
  <c r="I1652" i="5"/>
  <c r="J1644"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X730" i="5"/>
  <c r="J869" i="5"/>
  <c r="R580" i="5"/>
  <c r="F1842" i="5"/>
  <c r="J1855" i="5"/>
  <c r="J1811" i="5"/>
  <c r="H1140" i="5"/>
  <c r="R1292" i="5"/>
  <c r="I888" i="5"/>
  <c r="F738" i="5"/>
  <c r="H580" i="5"/>
  <c r="J277" i="5"/>
  <c r="H1086" i="5"/>
  <c r="R869" i="5"/>
  <c r="J592" i="5"/>
  <c r="I87" i="5"/>
  <c r="I2417" i="5"/>
  <c r="H1842" i="5"/>
  <c r="R1855" i="5"/>
  <c r="H1317" i="5"/>
  <c r="I979" i="5"/>
  <c r="F888" i="5"/>
  <c r="R730" i="5"/>
  <c r="F524" i="5"/>
  <c r="F1140" i="5"/>
  <c r="J580" i="5"/>
  <c r="I1842" i="5"/>
  <c r="R1811" i="5"/>
  <c r="F1471" i="5"/>
  <c r="R1317" i="5"/>
  <c r="I1086" i="5"/>
  <c r="I869" i="5"/>
  <c r="H730" i="5"/>
  <c r="H592" i="5"/>
  <c r="R411" i="5"/>
  <c r="H439" i="5"/>
  <c r="H411" i="5"/>
  <c r="I277" i="5"/>
  <c r="I730" i="5"/>
  <c r="F87" i="5"/>
  <c r="R87" i="5"/>
  <c r="J1842" i="5"/>
  <c r="H1696" i="5"/>
  <c r="J1086" i="5"/>
  <c r="I524" i="5"/>
  <c r="R439" i="5"/>
  <c r="I293" i="5"/>
  <c r="J87" i="5"/>
  <c r="B30" i="6"/>
  <c r="G30" i="6" s="1"/>
  <c r="B41" i="6"/>
  <c r="G41" i="6" s="1"/>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H189" i="5"/>
  <c r="F189" i="5"/>
  <c r="R207" i="5"/>
  <c r="F281" i="5"/>
  <c r="X1510" i="5"/>
  <c r="F1190" i="5"/>
  <c r="I983" i="5"/>
  <c r="J1292" i="5"/>
  <c r="F749" i="5"/>
  <c r="J717" i="5"/>
  <c r="H640" i="5"/>
  <c r="H588" i="5"/>
  <c r="R435" i="5"/>
  <c r="H431" i="5"/>
  <c r="I281" i="5"/>
  <c r="I189" i="5"/>
  <c r="F2061" i="5"/>
  <c r="H556" i="5"/>
  <c r="H2197" i="5"/>
  <c r="F2405" i="5"/>
  <c r="F2386" i="5"/>
  <c r="R2289" i="5"/>
  <c r="R2160" i="5"/>
  <c r="I2100" i="5"/>
  <c r="R2035" i="5"/>
  <c r="X1876" i="5"/>
  <c r="I1867" i="5"/>
  <c r="I1145" i="5"/>
  <c r="J1074" i="5"/>
  <c r="R794" i="5"/>
  <c r="I634" i="5"/>
  <c r="H670" i="5"/>
  <c r="X634"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X814"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X1786"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X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F1641" i="5"/>
  <c r="I1641" i="5"/>
  <c r="H1641" i="5"/>
  <c r="J1754" i="5"/>
  <c r="H1754" i="5"/>
  <c r="R1510" i="5"/>
  <c r="H1510" i="5"/>
  <c r="F1510" i="5"/>
  <c r="X1079" i="5"/>
  <c r="J1079" i="5"/>
  <c r="H1079" i="5"/>
  <c r="F1079" i="5"/>
  <c r="J1107" i="5"/>
  <c r="H1107" i="5"/>
  <c r="F1107" i="5"/>
  <c r="I662" i="5"/>
  <c r="F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F2232" i="5"/>
  <c r="F2454" i="5"/>
  <c r="H2454" i="5"/>
  <c r="I2454" i="5"/>
  <c r="X2116"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R2357" i="5"/>
  <c r="J2357" i="5"/>
  <c r="I2357" i="5"/>
  <c r="F2164" i="5"/>
  <c r="X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F41" i="6" s="1"/>
  <c r="H41" i="6" s="1"/>
  <c r="D41" i="6" s="1"/>
  <c r="B52" i="6"/>
  <c r="G52" i="6"/>
  <c r="B40" i="6"/>
  <c r="G40" i="6" s="1"/>
  <c r="B50" i="6"/>
  <c r="G50" i="6"/>
  <c r="B25" i="6"/>
  <c r="G25" i="6"/>
  <c r="H25" i="6" s="1"/>
  <c r="D25" i="6" s="1"/>
  <c r="B35" i="6"/>
  <c r="G35" i="6" s="1"/>
  <c r="B39" i="6"/>
  <c r="G39" i="6"/>
  <c r="F24" i="6"/>
  <c r="B44" i="6"/>
  <c r="G44" i="6" s="1"/>
  <c r="B49" i="6"/>
  <c r="G49" i="6"/>
  <c r="B34" i="6"/>
  <c r="G34" i="6" s="1"/>
  <c r="B29" i="6"/>
  <c r="G29" i="6"/>
  <c r="B24" i="6"/>
  <c r="G24" i="6"/>
  <c r="H24" i="6" s="1"/>
  <c r="D24" i="6" s="1"/>
  <c r="G19" i="6"/>
  <c r="H19" i="6" s="1"/>
  <c r="F2426" i="5"/>
  <c r="R2426" i="5"/>
  <c r="J2426" i="5"/>
  <c r="I2426" i="5"/>
  <c r="H2426" i="5"/>
  <c r="D5" i="6"/>
  <c r="F2446" i="5"/>
  <c r="H2446" i="5"/>
  <c r="X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X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X2272" i="5"/>
  <c r="F2272" i="5"/>
  <c r="J2200" i="5"/>
  <c r="R2200" i="5"/>
  <c r="I2200" i="5"/>
  <c r="H2200" i="5"/>
  <c r="F2200" i="5"/>
  <c r="H2254" i="5"/>
  <c r="F2254" i="5"/>
  <c r="X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X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X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X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X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X1366" i="5"/>
  <c r="H1016" i="5"/>
  <c r="F1016" i="5"/>
  <c r="R1016" i="5"/>
  <c r="I1016" i="5"/>
  <c r="J1016" i="5"/>
  <c r="R1137" i="5"/>
  <c r="J1137" i="5"/>
  <c r="I1137" i="5"/>
  <c r="H1137" i="5"/>
  <c r="F1137" i="5"/>
  <c r="F1162" i="5"/>
  <c r="X1162" i="5"/>
  <c r="R1162" i="5"/>
  <c r="J1162" i="5"/>
  <c r="I1162" i="5"/>
  <c r="H1162" i="5"/>
  <c r="H1120" i="5"/>
  <c r="F1120" i="5"/>
  <c r="X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36" i="6"/>
  <c r="G36" i="6"/>
  <c r="G20" i="6"/>
  <c r="B45" i="6"/>
  <c r="G45" i="6" s="1"/>
  <c r="H2439" i="5"/>
  <c r="F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X2266" i="5"/>
  <c r="R2266" i="5"/>
  <c r="J2266" i="5"/>
  <c r="I2266" i="5"/>
  <c r="F2222" i="5"/>
  <c r="R2222" i="5"/>
  <c r="J2222" i="5"/>
  <c r="I2222" i="5"/>
  <c r="H2222" i="5"/>
  <c r="R2172" i="5"/>
  <c r="J2172" i="5"/>
  <c r="I2172" i="5"/>
  <c r="H2172" i="5"/>
  <c r="F2172" i="5"/>
  <c r="H2114" i="5"/>
  <c r="F2114" i="5"/>
  <c r="J2114" i="5"/>
  <c r="I2114" i="5"/>
  <c r="R2114" i="5"/>
  <c r="F2098" i="5"/>
  <c r="X2098" i="5"/>
  <c r="I2098" i="5"/>
  <c r="H2098" i="5"/>
  <c r="R2098" i="5"/>
  <c r="J2098" i="5"/>
  <c r="I2151" i="5"/>
  <c r="H2151" i="5"/>
  <c r="F2151" i="5"/>
  <c r="R2151" i="5"/>
  <c r="J2151" i="5"/>
  <c r="H2238" i="5"/>
  <c r="F2238" i="5"/>
  <c r="R2238" i="5"/>
  <c r="J2238" i="5"/>
  <c r="I2238" i="5"/>
  <c r="F2086" i="5"/>
  <c r="X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X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X1706" i="5"/>
  <c r="R1706" i="5"/>
  <c r="J1706" i="5"/>
  <c r="I1690" i="5"/>
  <c r="H1690" i="5"/>
  <c r="F1690" i="5"/>
  <c r="R1690" i="5"/>
  <c r="J1690" i="5"/>
  <c r="I1674" i="5"/>
  <c r="H1674" i="5"/>
  <c r="F1674" i="5"/>
  <c r="R1674" i="5"/>
  <c r="J1674" i="5"/>
  <c r="I1658" i="5"/>
  <c r="H1658" i="5"/>
  <c r="F1658" i="5"/>
  <c r="X1658" i="5"/>
  <c r="R1658" i="5"/>
  <c r="J1658" i="5"/>
  <c r="I1642" i="5"/>
  <c r="H1642" i="5"/>
  <c r="F1642" i="5"/>
  <c r="X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X1360" i="5"/>
  <c r="F1399" i="5"/>
  <c r="R1399" i="5"/>
  <c r="J1399" i="5"/>
  <c r="I1399" i="5"/>
  <c r="H1399" i="5"/>
  <c r="I1528" i="5"/>
  <c r="H1528" i="5"/>
  <c r="F1528" i="5"/>
  <c r="X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X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X1282" i="5"/>
  <c r="R1282" i="5"/>
  <c r="J1282" i="5"/>
  <c r="I1282" i="5"/>
  <c r="H1282" i="5"/>
  <c r="F1274" i="5"/>
  <c r="R1274" i="5"/>
  <c r="J1274" i="5"/>
  <c r="I1274" i="5"/>
  <c r="H1274" i="5"/>
  <c r="H1012" i="5"/>
  <c r="F1012" i="5"/>
  <c r="X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X868"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X2290"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X1888" i="5"/>
  <c r="J1888" i="5"/>
  <c r="R1888" i="5"/>
  <c r="I1888" i="5"/>
  <c r="H1888" i="5"/>
  <c r="F1888" i="5"/>
  <c r="J1796" i="5"/>
  <c r="I1796" i="5"/>
  <c r="H1796" i="5"/>
  <c r="F1796" i="5"/>
  <c r="R1796" i="5"/>
  <c r="J1788" i="5"/>
  <c r="I1788" i="5"/>
  <c r="H1788" i="5"/>
  <c r="F1788" i="5"/>
  <c r="R1788" i="5"/>
  <c r="J1780" i="5"/>
  <c r="I1780" i="5"/>
  <c r="H1780" i="5"/>
  <c r="F1780" i="5"/>
  <c r="X1780" i="5"/>
  <c r="R1780" i="5"/>
  <c r="I1726" i="5"/>
  <c r="H1726" i="5"/>
  <c r="F1726" i="5"/>
  <c r="J1726" i="5"/>
  <c r="R1726" i="5"/>
  <c r="I1694" i="5"/>
  <c r="H1694" i="5"/>
  <c r="F1694" i="5"/>
  <c r="J1694" i="5"/>
  <c r="R1694" i="5"/>
  <c r="I1646" i="5"/>
  <c r="H1646" i="5"/>
  <c r="F1646" i="5"/>
  <c r="R1646" i="5"/>
  <c r="J1646" i="5"/>
  <c r="F1614" i="5"/>
  <c r="R1614" i="5"/>
  <c r="J1614" i="5"/>
  <c r="I1614" i="5"/>
  <c r="H1614" i="5"/>
  <c r="F1582" i="5"/>
  <c r="X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X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X1096" i="5"/>
  <c r="R1096" i="5"/>
  <c r="J1096" i="5"/>
  <c r="I1096" i="5"/>
  <c r="H1064" i="5"/>
  <c r="F1064" i="5"/>
  <c r="R1064" i="5"/>
  <c r="J1064" i="5"/>
  <c r="I1064" i="5"/>
  <c r="R1588" i="5"/>
  <c r="J1588" i="5"/>
  <c r="I1588" i="5"/>
  <c r="H1588" i="5"/>
  <c r="F1588" i="5"/>
  <c r="X1588" i="5"/>
  <c r="R1384" i="5"/>
  <c r="J1384" i="5"/>
  <c r="H1384" i="5"/>
  <c r="F1384" i="5"/>
  <c r="X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1738"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J2479" i="5"/>
  <c r="I2479" i="5"/>
  <c r="R2479" i="5"/>
  <c r="H2479" i="5"/>
  <c r="F2479" i="5"/>
  <c r="F50" i="6"/>
  <c r="H50" i="6"/>
  <c r="D50" i="6" s="1"/>
  <c r="F35" i="6"/>
  <c r="F2410" i="5"/>
  <c r="X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X2404" i="5"/>
  <c r="F2398" i="5"/>
  <c r="X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X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X1868" i="5"/>
  <c r="R1868" i="5"/>
  <c r="J1868" i="5"/>
  <c r="I1868" i="5"/>
  <c r="H1868" i="5"/>
  <c r="R1986" i="5"/>
  <c r="J1986" i="5"/>
  <c r="I1986" i="5"/>
  <c r="H1986" i="5"/>
  <c r="F1986" i="5"/>
  <c r="R1954" i="5"/>
  <c r="I1954" i="5"/>
  <c r="H1954" i="5"/>
  <c r="F1954" i="5"/>
  <c r="J1954" i="5"/>
  <c r="X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X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X1436" i="5"/>
  <c r="R1436" i="5"/>
  <c r="F1436" i="5"/>
  <c r="J1436" i="5"/>
  <c r="I1436" i="5"/>
  <c r="J1228" i="5"/>
  <c r="I1228" i="5"/>
  <c r="F1228" i="5"/>
  <c r="X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X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X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X1804" i="5"/>
  <c r="R1804" i="5"/>
  <c r="J1800" i="5"/>
  <c r="I1800" i="5"/>
  <c r="H1800" i="5"/>
  <c r="F1800" i="5"/>
  <c r="R1800" i="5"/>
  <c r="J1792" i="5"/>
  <c r="I1792" i="5"/>
  <c r="H1792" i="5"/>
  <c r="F1792" i="5"/>
  <c r="X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X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X1048" i="5"/>
  <c r="R1048" i="5"/>
  <c r="J1048" i="5"/>
  <c r="I1048" i="5"/>
  <c r="H1032" i="5"/>
  <c r="F1032" i="5"/>
  <c r="R1032" i="5"/>
  <c r="J1032" i="5"/>
  <c r="I1032" i="5"/>
  <c r="R1489" i="5"/>
  <c r="J1489" i="5"/>
  <c r="H1489" i="5"/>
  <c r="F1489" i="5"/>
  <c r="I1489" i="5"/>
  <c r="X916"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X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68" i="6"/>
  <c r="F32" i="6"/>
  <c r="H32" i="6" s="1"/>
  <c r="D32" i="6" s="1"/>
  <c r="F52" i="6"/>
  <c r="H52" i="6" s="1"/>
  <c r="D52" i="6" s="1"/>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X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X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X2440" i="5"/>
  <c r="H2440" i="5"/>
  <c r="F2440" i="5"/>
  <c r="F2485" i="5"/>
  <c r="R2485" i="5"/>
  <c r="J2485" i="5"/>
  <c r="I2485" i="5"/>
  <c r="H2485" i="5"/>
  <c r="J2444" i="5"/>
  <c r="I2444" i="5"/>
  <c r="H2444" i="5"/>
  <c r="R2444" i="5"/>
  <c r="F2444" i="5"/>
  <c r="J2362" i="5"/>
  <c r="H2362" i="5"/>
  <c r="F2362" i="5"/>
  <c r="X2362" i="5"/>
  <c r="R2362" i="5"/>
  <c r="I2362" i="5"/>
  <c r="R2416" i="5"/>
  <c r="J2416" i="5"/>
  <c r="I2416" i="5"/>
  <c r="H2416" i="5"/>
  <c r="F2416" i="5"/>
  <c r="X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X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X2242" i="5"/>
  <c r="R2242" i="5"/>
  <c r="J2242" i="5"/>
  <c r="I2242" i="5"/>
  <c r="R2140" i="5"/>
  <c r="J2140" i="5"/>
  <c r="I2140" i="5"/>
  <c r="H2140" i="5"/>
  <c r="X2140" i="5"/>
  <c r="F2140" i="5"/>
  <c r="J2124" i="5"/>
  <c r="I2124" i="5"/>
  <c r="H2124" i="5"/>
  <c r="R2124" i="5"/>
  <c r="F2124" i="5"/>
  <c r="F2110" i="5"/>
  <c r="X2110" i="5"/>
  <c r="I2110" i="5"/>
  <c r="H2110" i="5"/>
  <c r="R2110" i="5"/>
  <c r="J2110" i="5"/>
  <c r="F2094" i="5"/>
  <c r="I2094" i="5"/>
  <c r="H2094" i="5"/>
  <c r="R2094" i="5"/>
  <c r="J2094" i="5"/>
  <c r="J2235" i="5"/>
  <c r="I2235" i="5"/>
  <c r="H2235" i="5"/>
  <c r="R2235" i="5"/>
  <c r="F2235" i="5"/>
  <c r="X2278" i="5"/>
  <c r="J2278" i="5"/>
  <c r="I2278" i="5"/>
  <c r="H2278" i="5"/>
  <c r="F2278" i="5"/>
  <c r="R2278" i="5"/>
  <c r="I2071" i="5"/>
  <c r="H2071" i="5"/>
  <c r="F2071" i="5"/>
  <c r="R2071" i="5"/>
  <c r="J2071" i="5"/>
  <c r="R2052" i="5"/>
  <c r="J2052" i="5"/>
  <c r="H2052" i="5"/>
  <c r="F2052" i="5"/>
  <c r="I2052" i="5"/>
  <c r="F1864" i="5"/>
  <c r="X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X1990" i="5"/>
  <c r="R1866" i="5"/>
  <c r="J1866" i="5"/>
  <c r="I1866" i="5"/>
  <c r="H1866" i="5"/>
  <c r="F1866" i="5"/>
  <c r="R1870" i="5"/>
  <c r="J1870" i="5"/>
  <c r="I1870" i="5"/>
  <c r="H1870" i="5"/>
  <c r="F1870" i="5"/>
  <c r="X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X1750" i="5"/>
  <c r="R1750" i="5"/>
  <c r="I1750" i="5"/>
  <c r="J1750" i="5"/>
  <c r="H1750" i="5"/>
  <c r="F1750" i="5"/>
  <c r="H1251" i="5"/>
  <c r="R1251" i="5"/>
  <c r="J1251" i="5"/>
  <c r="I1251" i="5"/>
  <c r="F1251" i="5"/>
  <c r="R1568" i="5"/>
  <c r="J1568" i="5"/>
  <c r="I1568" i="5"/>
  <c r="H1568" i="5"/>
  <c r="F1568" i="5"/>
  <c r="H1060" i="5"/>
  <c r="F1060" i="5"/>
  <c r="X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X952" i="5"/>
  <c r="R952" i="5"/>
  <c r="J952" i="5"/>
  <c r="I952" i="5"/>
  <c r="H952" i="5"/>
  <c r="F976" i="5"/>
  <c r="X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X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X647"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X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X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X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X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X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44" i="6"/>
  <c r="H44" i="6" s="1"/>
  <c r="D44" i="6" s="1"/>
  <c r="F34" i="6"/>
  <c r="H34" i="6" s="1"/>
  <c r="D34" i="6" s="1"/>
  <c r="F39" i="6"/>
  <c r="H39" i="6" s="1"/>
  <c r="D39" i="6" s="1"/>
  <c r="F65" i="6"/>
  <c r="F49" i="6"/>
  <c r="F29" i="6"/>
  <c r="H29" i="6"/>
  <c r="D29" i="6" s="1"/>
  <c r="F2430" i="5"/>
  <c r="R2430" i="5"/>
  <c r="J2430" i="5"/>
  <c r="I2430" i="5"/>
  <c r="H2430" i="5"/>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X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X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X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X1420" i="5"/>
  <c r="R1420" i="5"/>
  <c r="F1420" i="5"/>
  <c r="J1420" i="5"/>
  <c r="I1420" i="5"/>
  <c r="R1576" i="5"/>
  <c r="J1576" i="5"/>
  <c r="I1576" i="5"/>
  <c r="H1576" i="5"/>
  <c r="F1576" i="5"/>
  <c r="X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X1076" i="5"/>
  <c r="R1076" i="5"/>
  <c r="I1076" i="5"/>
  <c r="J1076" i="5"/>
  <c r="I1307" i="5"/>
  <c r="H1307" i="5"/>
  <c r="R1307" i="5"/>
  <c r="J1307" i="5"/>
  <c r="F1307" i="5"/>
  <c r="X1307" i="5"/>
  <c r="I1275" i="5"/>
  <c r="H1275" i="5"/>
  <c r="R1275" i="5"/>
  <c r="J1275" i="5"/>
  <c r="F1275" i="5"/>
  <c r="J1457" i="5"/>
  <c r="H1457" i="5"/>
  <c r="F1457" i="5"/>
  <c r="R1457" i="5"/>
  <c r="I1457" i="5"/>
  <c r="H1000" i="5"/>
  <c r="F1000" i="5"/>
  <c r="X1000" i="5"/>
  <c r="R1000" i="5"/>
  <c r="I1000" i="5"/>
  <c r="J1000" i="5"/>
  <c r="F1334" i="5"/>
  <c r="R1334" i="5"/>
  <c r="J1334" i="5"/>
  <c r="I1334" i="5"/>
  <c r="H1334" i="5"/>
  <c r="F1326" i="5"/>
  <c r="R1326" i="5"/>
  <c r="J1326" i="5"/>
  <c r="I1326" i="5"/>
  <c r="H1326" i="5"/>
  <c r="F1318" i="5"/>
  <c r="X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X1270" i="5"/>
  <c r="R1270" i="5"/>
  <c r="J1270" i="5"/>
  <c r="I1270" i="5"/>
  <c r="H1270" i="5"/>
  <c r="R944" i="5"/>
  <c r="J944" i="5"/>
  <c r="I944" i="5"/>
  <c r="F944" i="5"/>
  <c r="H944" i="5"/>
  <c r="F1262" i="5"/>
  <c r="R1262" i="5"/>
  <c r="J1262" i="5"/>
  <c r="I1262" i="5"/>
  <c r="H1262" i="5"/>
  <c r="J1021" i="5"/>
  <c r="I1021" i="5"/>
  <c r="H1021" i="5"/>
  <c r="F1021" i="5"/>
  <c r="R1021" i="5"/>
  <c r="R946" i="5"/>
  <c r="I946" i="5"/>
  <c r="J946" i="5"/>
  <c r="H946" i="5"/>
  <c r="X946" i="5"/>
  <c r="F946" i="5"/>
  <c r="R958" i="5"/>
  <c r="J958" i="5"/>
  <c r="I958" i="5"/>
  <c r="X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597" i="5"/>
  <c r="S599" i="5"/>
  <c r="X346" i="5"/>
  <c r="X502" i="5"/>
  <c r="S611" i="5"/>
  <c r="X538" i="5"/>
  <c r="S601" i="5"/>
  <c r="X340" i="5"/>
  <c r="X466" i="5"/>
  <c r="X407" i="5"/>
  <c r="X152" i="5"/>
  <c r="X232" i="5"/>
  <c r="X244" i="5"/>
  <c r="X496" i="5"/>
  <c r="X370" i="5"/>
  <c r="X328" i="5"/>
  <c r="S600" i="5"/>
  <c r="X191" i="5"/>
  <c r="X316" i="5"/>
  <c r="X382" i="5"/>
  <c r="S382" i="5"/>
  <c r="X268" i="5"/>
  <c r="X305" i="5"/>
  <c r="X334" i="5"/>
  <c r="X592" i="5"/>
  <c r="S533" i="5"/>
  <c r="X148" i="5"/>
  <c r="S355" i="5"/>
  <c r="S602" i="5"/>
  <c r="X262" i="5"/>
  <c r="X430" i="5"/>
  <c r="X497" i="5"/>
  <c r="X358" i="5"/>
  <c r="S603" i="5"/>
  <c r="X184" i="5"/>
  <c r="X292" i="5"/>
  <c r="S605" i="5"/>
  <c r="X418" i="5"/>
  <c r="X172" i="5"/>
  <c r="S607" i="5"/>
  <c r="X580" i="5"/>
  <c r="X556" i="5"/>
  <c r="S314" i="5"/>
  <c r="X460" i="5"/>
  <c r="X196" i="5"/>
  <c r="X284" i="5"/>
  <c r="X239" i="5"/>
  <c r="X574" i="5"/>
  <c r="AB14" i="5"/>
  <c r="AB17" i="5"/>
  <c r="AB16" i="5"/>
  <c r="AB15" i="5"/>
  <c r="H49" i="6"/>
  <c r="D49" i="6"/>
  <c r="X100" i="5"/>
  <c r="C2" i="6"/>
  <c r="B2"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R16" i="5"/>
  <c r="I16" i="5"/>
  <c r="H16" i="5"/>
  <c r="J16" i="5"/>
  <c r="F16" i="5"/>
  <c r="H17" i="5"/>
  <c r="I17" i="5"/>
  <c r="J17" i="5"/>
  <c r="R17" i="5"/>
  <c r="F17" i="5"/>
  <c r="H15" i="5"/>
  <c r="J15" i="5"/>
  <c r="I15" i="5"/>
  <c r="F15" i="5"/>
  <c r="R15" i="5"/>
  <c r="I14" i="5"/>
  <c r="R14" i="5"/>
  <c r="J14" i="5"/>
  <c r="H14" i="5"/>
  <c r="F14" i="5"/>
  <c r="X16" i="5"/>
  <c r="S17" i="5"/>
  <c r="S16" i="5"/>
  <c r="S15" i="5"/>
  <c r="S14" i="5"/>
  <c r="G64" i="6" a="1"/>
  <c r="C11" i="5" l="1"/>
  <c r="C5" i="5"/>
  <c r="B10" i="5"/>
  <c r="C10" i="5"/>
  <c r="C8" i="5"/>
  <c r="C9" i="5"/>
  <c r="B5" i="5"/>
  <c r="B9" i="5"/>
  <c r="C7" i="5"/>
  <c r="B13" i="5"/>
  <c r="B7" i="5"/>
  <c r="C6" i="5"/>
  <c r="B12" i="5"/>
  <c r="C13" i="5"/>
  <c r="B11" i="5"/>
  <c r="H35" i="6"/>
  <c r="D35" i="6" s="1"/>
  <c r="F31" i="6"/>
  <c r="G21" i="6"/>
  <c r="H21" i="6" s="1"/>
  <c r="D21" i="6" s="1"/>
  <c r="F67" i="6"/>
  <c r="F51" i="6"/>
  <c r="H51" i="6" s="1"/>
  <c r="D51" i="6" s="1"/>
  <c r="B26" i="6"/>
  <c r="G26" i="6" s="1"/>
  <c r="H26" i="6" s="1"/>
  <c r="D26" i="6" s="1"/>
  <c r="F36" i="6"/>
  <c r="H36" i="6" s="1"/>
  <c r="F46" i="6"/>
  <c r="B46" i="6"/>
  <c r="G46" i="6" s="1"/>
  <c r="B31" i="6"/>
  <c r="G31" i="6" s="1"/>
  <c r="F54" i="6"/>
  <c r="H54" i="6" s="1"/>
  <c r="D54" i="6" s="1"/>
  <c r="F45" i="6"/>
  <c r="H45" i="6" s="1"/>
  <c r="D45" i="6" s="1"/>
  <c r="F30" i="6"/>
  <c r="H30" i="6" s="1"/>
  <c r="D30" i="6" s="1"/>
  <c r="C50" i="6"/>
  <c r="D17" i="6"/>
  <c r="B47" i="6"/>
  <c r="G47" i="6" s="1"/>
  <c r="B42" i="6"/>
  <c r="G42" i="6" s="1"/>
  <c r="F22" i="6"/>
  <c r="H22" i="6" s="1"/>
  <c r="D22" i="6" s="1"/>
  <c r="C17" i="6"/>
  <c r="C52" i="6"/>
  <c r="B27" i="6"/>
  <c r="G27" i="6" s="1"/>
  <c r="H27" i="6" s="1"/>
  <c r="F42" i="6"/>
  <c r="B37" i="6"/>
  <c r="G37" i="6" s="1"/>
  <c r="H37" i="6" s="1"/>
  <c r="F47" i="6"/>
  <c r="H47" i="6" s="1"/>
  <c r="D47" i="6" s="1"/>
  <c r="C32" i="6"/>
  <c r="K67" i="6"/>
  <c r="C16" i="6"/>
  <c r="C41" i="6"/>
  <c r="C51" i="6"/>
  <c r="H40" i="6"/>
  <c r="D40" i="6" s="1"/>
  <c r="D15" i="6"/>
  <c r="K66" i="6"/>
  <c r="C25" i="6"/>
  <c r="C15" i="6"/>
  <c r="F66" i="6"/>
  <c r="B61" i="4"/>
  <c r="A43" i="6" s="1"/>
  <c r="C35" i="6"/>
  <c r="B43" i="4"/>
  <c r="A28" i="6" s="1"/>
  <c r="B49" i="4"/>
  <c r="A33" i="6" s="1"/>
  <c r="C20" i="6"/>
  <c r="D19" i="6"/>
  <c r="K65" i="6"/>
  <c r="C44" i="6"/>
  <c r="C34" i="6"/>
  <c r="C49" i="6"/>
  <c r="B75" i="4"/>
  <c r="A54" i="6" s="1"/>
  <c r="B87" i="4"/>
  <c r="A62" i="6" s="1"/>
  <c r="B31" i="4"/>
  <c r="A18" i="6" s="1"/>
  <c r="B77" i="4"/>
  <c r="A55" i="6" s="1"/>
  <c r="B67" i="4"/>
  <c r="A48" i="6" s="1"/>
  <c r="C39" i="6"/>
  <c r="B81" i="4"/>
  <c r="A58" i="6" s="1"/>
  <c r="B79" i="4"/>
  <c r="A57" i="6" s="1"/>
  <c r="B85" i="4"/>
  <c r="A60" i="6" s="1"/>
  <c r="C14" i="6"/>
  <c r="B83" i="4"/>
  <c r="A59" i="6" s="1"/>
  <c r="B55" i="4"/>
  <c r="A38" i="6" s="1"/>
  <c r="C19" i="6"/>
  <c r="B37" i="4"/>
  <c r="A23" i="6" s="1"/>
  <c r="C29" i="6"/>
  <c r="C24" i="6"/>
  <c r="C54" i="6"/>
  <c r="C12" i="6"/>
  <c r="C11" i="6"/>
  <c r="C10" i="6"/>
  <c r="A15" i="6"/>
  <c r="C9" i="6"/>
  <c r="C8" i="6"/>
  <c r="C7" i="6"/>
  <c r="B35" i="4"/>
  <c r="A22" i="6" s="1"/>
  <c r="C5" i="6"/>
  <c r="C6" i="6"/>
  <c r="A16" i="6"/>
  <c r="G55" i="4"/>
  <c r="B71" i="4"/>
  <c r="A52" i="6" s="1"/>
  <c r="B65" i="4"/>
  <c r="A47" i="6" s="1"/>
  <c r="B53" i="4"/>
  <c r="A37" i="6" s="1"/>
  <c r="B59" i="4"/>
  <c r="A42" i="6" s="1"/>
  <c r="C4" i="6"/>
  <c r="D67" i="4"/>
  <c r="G37" i="4"/>
  <c r="G31" i="4"/>
  <c r="G61" i="4"/>
  <c r="B51" i="4"/>
  <c r="A35" i="6" s="1"/>
  <c r="B57" i="4"/>
  <c r="A40" i="6" s="1"/>
  <c r="B58" i="4"/>
  <c r="A41" i="6" s="1"/>
  <c r="D55" i="4"/>
  <c r="B50" i="4"/>
  <c r="A34" i="6" s="1"/>
  <c r="D74" i="4"/>
  <c r="G64" i="6"/>
  <c r="H64" i="6" s="1"/>
  <c r="B52" i="4"/>
  <c r="A36" i="6" s="1"/>
  <c r="B70" i="4"/>
  <c r="A51" i="6" s="1"/>
  <c r="A26" i="6"/>
  <c r="A14" i="6"/>
  <c r="B62" i="4"/>
  <c r="A44" i="6" s="1"/>
  <c r="G74" i="4"/>
  <c r="B68" i="4"/>
  <c r="A49" i="6" s="1"/>
  <c r="G67" i="4"/>
  <c r="A24" i="6"/>
  <c r="G49" i="4"/>
  <c r="A25" i="6"/>
  <c r="D49" i="4"/>
  <c r="D43" i="4"/>
  <c r="D61" i="4"/>
  <c r="D31" i="4"/>
  <c r="F69" i="6"/>
  <c r="B63" i="4"/>
  <c r="A45" i="6" s="1"/>
  <c r="V13" i="5" l="1"/>
  <c r="AB5" i="5"/>
  <c r="V9" i="5"/>
  <c r="G9" i="5" s="1"/>
  <c r="AB12" i="5"/>
  <c r="V8" i="5"/>
  <c r="V10" i="5"/>
  <c r="G10" i="5" s="1"/>
  <c r="V6" i="5"/>
  <c r="AB10" i="5"/>
  <c r="AB7" i="5"/>
  <c r="V5" i="5"/>
  <c r="AB13" i="5"/>
  <c r="V11" i="5"/>
  <c r="G11" i="5" s="1"/>
  <c r="V7" i="5"/>
  <c r="G7" i="5" s="1"/>
  <c r="V12" i="5"/>
  <c r="AB6" i="5"/>
  <c r="G68" i="6" s="1"/>
  <c r="H68" i="6" s="1"/>
  <c r="AB11" i="5"/>
  <c r="AB9" i="5"/>
  <c r="AB8" i="5"/>
  <c r="C45" i="6"/>
  <c r="C40" i="6"/>
  <c r="C30" i="6"/>
  <c r="D36" i="6"/>
  <c r="C36" i="6"/>
  <c r="F59" i="6"/>
  <c r="H59" i="6" s="1"/>
  <c r="D59" i="6" s="1"/>
  <c r="F60" i="6"/>
  <c r="H60" i="6" s="1"/>
  <c r="D60" i="6" s="1"/>
  <c r="C21" i="6"/>
  <c r="H46" i="6"/>
  <c r="F55" i="6"/>
  <c r="F56" i="6" s="1"/>
  <c r="H56" i="6" s="1"/>
  <c r="C26" i="6"/>
  <c r="F57" i="6"/>
  <c r="H57" i="6" s="1"/>
  <c r="D57" i="6" s="1"/>
  <c r="F58" i="6"/>
  <c r="H58" i="6" s="1"/>
  <c r="D58" i="6" s="1"/>
  <c r="F62" i="6"/>
  <c r="H62" i="6" s="1"/>
  <c r="D62" i="6" s="1"/>
  <c r="F63" i="6"/>
  <c r="H63" i="6" s="1"/>
  <c r="D63" i="6" s="1"/>
  <c r="H31" i="6"/>
  <c r="D37" i="6"/>
  <c r="C37" i="6"/>
  <c r="D27" i="6"/>
  <c r="C27" i="6"/>
  <c r="K68" i="6"/>
  <c r="C47" i="6"/>
  <c r="C22" i="6"/>
  <c r="H42" i="6"/>
  <c r="B64" i="6"/>
  <c r="C69" i="6"/>
  <c r="D64" i="6"/>
  <c r="C64" i="6"/>
  <c r="D68" i="6" l="1"/>
  <c r="C68" i="6"/>
  <c r="J5" i="5"/>
  <c r="E5" i="5"/>
  <c r="R5" i="5"/>
  <c r="H5" i="5"/>
  <c r="F5" i="5"/>
  <c r="I5" i="5"/>
  <c r="H9" i="5"/>
  <c r="J9" i="5"/>
  <c r="R9" i="5"/>
  <c r="I9" i="5"/>
  <c r="E9" i="5"/>
  <c r="F9" i="5"/>
  <c r="I6" i="5"/>
  <c r="J6" i="5"/>
  <c r="F6" i="5"/>
  <c r="R6" i="5"/>
  <c r="H6" i="5"/>
  <c r="E6" i="5"/>
  <c r="G6" i="5"/>
  <c r="G66" i="6"/>
  <c r="H66" i="6" s="1"/>
  <c r="G65" i="6"/>
  <c r="H65" i="6" s="1"/>
  <c r="H10" i="5"/>
  <c r="E10" i="5"/>
  <c r="F10" i="5"/>
  <c r="J10" i="5"/>
  <c r="I10" i="5"/>
  <c r="R10" i="5"/>
  <c r="G67" i="6"/>
  <c r="H67" i="6" s="1"/>
  <c r="G5" i="5"/>
  <c r="I12" i="5"/>
  <c r="E12" i="5"/>
  <c r="R12" i="5"/>
  <c r="H12" i="5"/>
  <c r="F12" i="5"/>
  <c r="J12" i="5"/>
  <c r="G12" i="5"/>
  <c r="J8" i="5"/>
  <c r="E8" i="5"/>
  <c r="I8" i="5"/>
  <c r="R8" i="5"/>
  <c r="H8" i="5"/>
  <c r="F8" i="5"/>
  <c r="G8" i="5"/>
  <c r="H13" i="5"/>
  <c r="R13" i="5"/>
  <c r="I13" i="5"/>
  <c r="F13" i="5"/>
  <c r="J13" i="5"/>
  <c r="E13" i="5"/>
  <c r="E7" i="5"/>
  <c r="R7" i="5"/>
  <c r="F7" i="5"/>
  <c r="H7" i="5"/>
  <c r="J7" i="5"/>
  <c r="I7" i="5"/>
  <c r="G13" i="5"/>
  <c r="H11" i="5"/>
  <c r="R11" i="5"/>
  <c r="J11" i="5"/>
  <c r="F11" i="5"/>
  <c r="I11" i="5"/>
  <c r="E11" i="5"/>
  <c r="C59" i="6"/>
  <c r="D46" i="6"/>
  <c r="C46" i="6"/>
  <c r="C58" i="6"/>
  <c r="C62" i="6"/>
  <c r="D31" i="6"/>
  <c r="C31" i="6"/>
  <c r="C63" i="6"/>
  <c r="H55" i="6"/>
  <c r="C60" i="6"/>
  <c r="C57" i="6"/>
  <c r="D42" i="6"/>
  <c r="C42" i="6"/>
  <c r="D56" i="6"/>
  <c r="C56" i="6"/>
  <c r="D65" i="6" l="1"/>
  <c r="C65" i="6"/>
  <c r="X7" i="5"/>
  <c r="D66" i="6"/>
  <c r="C66" i="6"/>
  <c r="X12" i="5"/>
  <c r="X6" i="5"/>
  <c r="X11" i="5"/>
  <c r="X8" i="5"/>
  <c r="X13" i="5"/>
  <c r="D67" i="6"/>
  <c r="C67" i="6"/>
  <c r="X5" i="5"/>
  <c r="G69" i="6" a="1"/>
  <c r="G69" i="6" s="1"/>
  <c r="H69" i="6" s="1"/>
  <c r="H70" i="6" s="1"/>
  <c r="D2" i="6" s="1"/>
  <c r="X10" i="5"/>
  <c r="X9" i="5"/>
  <c r="C55" i="6"/>
  <c r="D55" i="6"/>
  <c r="S5" i="5"/>
  <c r="S6" i="5"/>
  <c r="S11" i="5"/>
  <c r="S7" i="5"/>
  <c r="S8" i="5"/>
  <c r="S10" i="5"/>
  <c r="S13" i="5"/>
  <c r="S12" i="5"/>
  <c r="S9" i="5"/>
  <c r="T9" i="5"/>
  <c r="T12" i="5"/>
  <c r="T13" i="5"/>
  <c r="T10" i="5"/>
  <c r="T8" i="5"/>
  <c r="T11" i="5"/>
  <c r="T6" i="5"/>
  <c r="T5" i="5"/>
  <c r="T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<sst xmlns="http://schemas.openxmlformats.org/spreadsheetml/2006/main" count="22379" uniqueCount="15842">
  <si>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</si>
  <si>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</si>
  <si>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</si>
  <si>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</si>
  <si>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</si>
  <si>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</si>
  <si>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</si>
  <si>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</si>
  <si>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</si>
  <si>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</si>
  <si>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</si>
  <si>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</si>
  <si>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</si>
  <si>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</si>
  <si>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</si>
  <si>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</si>
  <si>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</si>
  <si>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</si>
  <si>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</si>
  <si>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</si>
  <si>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</si>
  <si>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</si>
  <si>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</si>
  <si>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</si>
  <si>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</si>
  <si>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</si>
  <si>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</si>
  <si>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</si>
  <si>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</si>
  <si>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</si>
  <si>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</si>
  <si>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</si>
  <si>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</si>
  <si>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</si>
  <si>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</si>
  <si>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</si>
  <si>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</si>
  <si>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</si>
  <si>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</si>
  <si>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</si>
  <si>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</si>
  <si>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</si>
  <si>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</si>
  <si>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</si>
  <si>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</si>
  <si>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</si>
  <si>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</si>
  <si>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</si>
  <si>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</si>
  <si>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</si>
  <si>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</si>
  <si>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</si>
  <si>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</si>
  <si>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</si>
  <si>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</si>
  <si>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</si>
  <si>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</si>
  <si>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</si>
  <si>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</si>
  <si>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</si>
  <si>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</si>
  <si>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</si>
  <si>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</si>
  <si>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</si>
  <si>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</si>
  <si>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</si>
  <si>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</si>
  <si>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</si>
  <si>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</si>
  <si>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</si>
  <si>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</si>
  <si>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</si>
  <si>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</si>
  <si>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</si>
  <si>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</si>
  <si>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</si>
  <si>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</si>
  <si>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</si>
  <si>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</si>
  <si>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</si>
  <si>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</si>
  <si>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</si>
  <si>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</si>
  <si>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</si>
  <si>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</si>
  <si>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</si>
  <si>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</si>
  <si>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</si>
  <si>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</si>
  <si>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</si>
  <si>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</si>
  <si>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</si>
  <si>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</si>
  <si>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</si>
  <si>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</si>
  <si>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</si>
  <si>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</si>
  <si>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</si>
  <si>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</si>
  <si>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</si>
  <si>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</si>
  <si>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</si>
  <si>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</si>
  <si>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</si>
  <si>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</si>
  <si>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</si>
  <si>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</si>
  <si>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</si>
  <si>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</si>
  <si>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</si>
  <si>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</si>
  <si>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</si>
  <si>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</si>
  <si>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</si>
  <si>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</si>
  <si>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</si>
  <si>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</si>
  <si>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</si>
  <si>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</si>
  <si>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</si>
  <si>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</si>
  <si>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</si>
  <si>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</si>
  <si>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</si>
  <si>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</si>
  <si>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</si>
  <si>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</si>
  <si>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</si>
  <si>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</si>
  <si>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</si>
  <si>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</si>
  <si>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</si>
  <si>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</si>
  <si>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</si>
  <si>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</si>
  <si>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</si>
  <si>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</si>
  <si>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</si>
  <si>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</si>
  <si>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</si>
  <si>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</si>
  <si>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</si>
  <si>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</si>
  <si>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</si>
  <si>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</si>
  <si>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</si>
  <si>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</si>
  <si>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</si>
  <si>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</si>
  <si>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</si>
  <si>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</si>
  <si>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</si>
  <si>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</si>
  <si>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</si>
  <si>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</si>
  <si>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</si>
  <si>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</si>
  <si>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</si>
  <si>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</si>
  <si>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</si>
  <si>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</si>
  <si>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</si>
  <si>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</si>
  <si>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</si>
  <si>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</si>
  <si>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</si>
  <si>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</si>
  <si>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</si>
  <si>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</si>
  <si>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</si>
  <si>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</si>
  <si>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</si>
  <si>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</si>
  <si>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</si>
  <si>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</si>
  <si>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</si>
  <si>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</si>
  <si>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</si>
  <si>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</si>
  <si>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</si>
  <si>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</si>
  <si>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</si>
  <si>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</si>
  <si>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</si>
  <si>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</si>
  <si>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</si>
  <si>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</si>
  <si>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</si>
  <si>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</si>
  <si>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</si>
  <si>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</si>
  <si>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</si>
  <si>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</si>
  <si>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</si>
  <si>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</si>
  <si>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</si>
  <si>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</si>
  <si>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</si>
  <si>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</si>
  <si>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</si>
  <si>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</si>
  <si>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</si>
  <si>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</si>
  <si>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</si>
  <si>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</si>
  <si>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</si>
  <si>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</si>
  <si>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</si>
  <si>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</si>
  <si>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</si>
  <si>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</si>
  <si>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</si>
  <si>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</si>
  <si>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</si>
  <si>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</si>
  <si>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</si>
  <si>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</si>
  <si>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</si>
  <si>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</si>
  <si>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</si>
  <si>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</si>
  <si>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</si>
  <si>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</si>
  <si>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</si>
  <si>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</si>
  <si>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</si>
  <si>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</si>
  <si>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</si>
  <si>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</si>
  <si>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</si>
  <si>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</si>
  <si>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</si>
  <si>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</si>
  <si>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</si>
  <si>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</si>
  <si>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</si>
  <si>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</si>
  <si>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</si>
  <si>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</si>
  <si>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</si>
  <si>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</si>
  <si>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</si>
  <si>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</si>
  <si>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</si>
  <si>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</si>
  <si>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</si>
  <si>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</si>
  <si>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</si>
  <si>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</si>
  <si>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</si>
  <si>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</si>
  <si>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</si>
  <si>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</si>
  <si>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</si>
  <si>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</si>
  <si>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</si>
  <si>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</si>
  <si>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</si>
  <si>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</si>
  <si>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</si>
  <si>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</si>
  <si>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</si>
  <si>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</si>
  <si>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</si>
  <si>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</si>
  <si>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</si>
  <si>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</si>
  <si>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</si>
  <si>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</si>
  <si>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</si>
  <si>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</si>
  <si>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</si>
  <si>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</si>
  <si>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</si>
  <si>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</si>
  <si>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</si>
  <si>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</si>
  <si>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</si>
  <si>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</si>
  <si>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</si>
  <si>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</si>
  <si>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</si>
  <si>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</si>
  <si>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</si>
  <si>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</si>
  <si>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</si>
  <si>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</si>
  <si>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</si>
  <si>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</si>
  <si>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</si>
  <si>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</si>
  <si>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</si>
  <si>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</si>
  <si>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</si>
  <si>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</si>
  <si>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</si>
  <si>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</si>
  <si>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</si>
  <si>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</si>
  <si>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</si>
  <si>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</si>
  <si>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</si>
  <si>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</si>
  <si>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</si>
  <si>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</si>
  <si>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</si>
  <si>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</si>
  <si>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</si>
  <si>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</si>
  <si>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</si>
  <si>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</si>
  <si>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</si>
  <si>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</si>
  <si>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</si>
  <si>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</si>
  <si>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</si>
  <si>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</si>
  <si>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</si>
  <si>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</si>
  <si>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</si>
  <si>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</si>
  <si>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</si>
  <si>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</si>
  <si>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</si>
  <si>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</si>
  <si>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</si>
  <si>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</si>
  <si>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</si>
  <si>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</si>
  <si>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</si>
  <si>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</si>
  <si>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</si>
  <si>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</si>
  <si>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</si>
  <si>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</si>
  <si>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</si>
  <si>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</si>
  <si>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</si>
  <si>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</si>
  <si>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</si>
  <si>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</si>
  <si>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</si>
  <si>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</si>
  <si>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</si>
  <si>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</si>
  <si>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</si>
  <si>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</si>
  <si>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</si>
  <si>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</si>
  <si>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</si>
  <si>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</si>
  <si>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</si>
  <si>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</si>
  <si>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</si>
  <si>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</si>
  <si>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</si>
  <si>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</si>
  <si>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</si>
  <si>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</si>
  <si>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</si>
  <si>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</si>
  <si>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</si>
  <si>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</si>
  <si>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</si>
  <si>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</si>
  <si>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</si>
  <si>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</si>
  <si>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</si>
  <si>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</si>
  <si>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</si>
  <si>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</si>
  <si>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</si>
  <si>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</si>
  <si>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</si>
  <si>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</si>
  <si>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</si>
  <si>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</si>
  <si>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</si>
  <si>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</si>
  <si>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</si>
  <si>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</si>
  <si>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</si>
  <si>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</si>
  <si>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</si>
  <si>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</si>
  <si>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</si>
  <si>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</si>
  <si>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</si>
  <si>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</si>
  <si>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</si>
  <si>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</si>
  <si>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</si>
  <si>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</si>
  <si>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</si>
  <si>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</si>
  <si>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</si>
  <si>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</si>
  <si>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</si>
  <si>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</si>
  <si>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</si>
  <si>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</si>
  <si>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</si>
  <si>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</si>
  <si>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</si>
  <si>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</si>
  <si>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</si>
  <si>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</si>
  <si>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</si>
  <si>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</si>
  <si>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</si>
  <si>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</si>
  <si>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</si>
  <si>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</si>
  <si>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</si>
  <si>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</si>
  <si>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</si>
  <si>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</si>
  <si>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</si>
  <si>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</si>
  <si>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</si>
  <si>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</si>
  <si>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</si>
  <si>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</si>
  <si>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</si>
  <si>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</si>
  <si>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</si>
  <si>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</si>
  <si>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</si>
  <si>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</si>
  <si>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</si>
  <si>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</si>
  <si>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</si>
  <si>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</si>
  <si>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</si>
  <si>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</si>
  <si>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</si>
  <si>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</si>
  <si>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</si>
  <si>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</si>
  <si>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</si>
  <si>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</si>
  <si>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</si>
  <si>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</si>
  <si>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</si>
  <si>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</si>
  <si>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</si>
  <si>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</si>
  <si>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</si>
  <si>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</si>
  <si>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</si>
  <si>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</si>
  <si>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</si>
  <si>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</si>
  <si>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</si>
  <si>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</si>
  <si>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</si>
  <si>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</si>
  <si>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</si>
  <si>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</si>
  <si>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</si>
  <si>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</si>
  <si>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</si>
  <si>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</si>
  <si>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</si>
  <si>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</si>
  <si>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</si>
  <si>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</si>
  <si>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</si>
  <si>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</si>
  <si>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</si>
  <si>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</si>
  <si>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</si>
  <si>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</si>
  <si>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</si>
  <si>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</si>
  <si>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</si>
  <si>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</si>
  <si>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</si>
  <si>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</si>
  <si>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</si>
  <si>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</si>
  <si>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</si>
  <si>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</si>
  <si>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</si>
  <si>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</si>
  <si>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</si>
  <si>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</si>
  <si>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</si>
  <si>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</si>
  <si>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</si>
  <si>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</si>
  <si>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</si>
  <si>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</si>
  <si>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</si>
  <si>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</si>
  <si>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</si>
  <si>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</si>
  <si>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</si>
  <si>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</si>
  <si>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</si>
  <si>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</si>
  <si>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</si>
  <si>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</si>
  <si>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</si>
  <si>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</si>
  <si>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</si>
  <si>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</si>
  <si>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</si>
  <si>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</si>
  <si>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</si>
  <si>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</si>
  <si>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</si>
  <si>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</si>
  <si>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</si>
  <si>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</si>
  <si>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</si>
  <si>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</si>
  <si>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</si>
  <si>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</si>
  <si>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</si>
  <si>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</si>
  <si>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</si>
  <si>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</si>
  <si>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</si>
  <si>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</si>
  <si>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</si>
  <si>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</si>
  <si>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</si>
  <si>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</si>
  <si>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</si>
  <si>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</si>
  <si>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</si>
  <si>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</si>
  <si>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</si>
  <si>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</si>
  <si>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</si>
  <si>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</si>
  <si>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</si>
  <si>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</si>
  <si>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</si>
  <si>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</si>
  <si>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</si>
  <si>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</si>
  <si>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</si>
  <si>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</si>
  <si>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</si>
  <si>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</si>
  <si>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</si>
  <si>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</si>
  <si>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</si>
  <si>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</si>
  <si>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</si>
  <si>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</si>
  <si>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</si>
  <si>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</si>
  <si>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</si>
  <si>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</si>
  <si>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</si>
  <si>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</si>
  <si>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</si>
  <si>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</si>
  <si>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</si>
  <si>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</si>
  <si>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</si>
  <si>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</si>
  <si>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</si>
  <si>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</si>
  <si>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</si>
  <si>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</si>
  <si>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</si>
  <si>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</si>
  <si>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</si>
  <si>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</si>
  <si>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</si>
  <si>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</si>
  <si>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</si>
  <si>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</si>
  <si>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</si>
  <si>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</si>
  <si>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</si>
  <si>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</si>
  <si>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</si>
  <si>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</si>
  <si>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</si>
  <si>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</si>
  <si>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</si>
  <si>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</si>
  <si>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</si>
  <si>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</si>
  <si>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</si>
  <si>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</si>
  <si>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</si>
  <si>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</si>
  <si>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</si>
  <si>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</si>
  <si>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</si>
  <si>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</si>
  <si>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</si>
  <si>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</si>
  <si>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</si>
  <si>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</si>
  <si>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</si>
  <si>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</si>
  <si>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</si>
  <si>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</si>
  <si>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</si>
  <si>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</si>
  <si>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</si>
  <si>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</si>
  <si>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</si>
  <si>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</si>
  <si>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</si>
  <si>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</si>
  <si>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</si>
  <si>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</si>
  <si>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</si>
  <si>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</si>
  <si>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</si>
  <si>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</si>
  <si>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</si>
  <si>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</si>
  <si>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</si>
  <si>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</si>
  <si>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</si>
  <si>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</si>
  <si>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</si>
  <si>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</si>
  <si>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</si>
  <si>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</si>
  <si>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</si>
  <si>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</si>
  <si>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</si>
  <si>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</si>
  <si>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</si>
  <si>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</si>
  <si>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</si>
  <si>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</si>
  <si>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</si>
  <si>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</si>
  <si>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</si>
  <si>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</si>
  <si>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</si>
  <si>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</si>
  <si>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</si>
  <si>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</si>
  <si>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</si>
  <si>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</si>
  <si>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</si>
  <si>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</si>
  <si>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</si>
  <si>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</si>
  <si>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</si>
  <si>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</si>
  <si>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</si>
  <si>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</si>
  <si>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</si>
  <si>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</si>
  <si>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</si>
  <si>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</si>
  <si>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</si>
  <si>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</si>
  <si>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</si>
  <si>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</si>
  <si>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</si>
  <si>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</si>
  <si>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</si>
  <si>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</si>
  <si>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</si>
  <si>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</si>
  <si>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</si>
  <si>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</si>
  <si>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</si>
  <si>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</si>
  <si>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</si>
  <si>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</si>
  <si>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</si>
  <si>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</si>
  <si>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</si>
  <si>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</si>
  <si>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</si>
  <si>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</si>
  <si>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</si>
  <si>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</si>
  <si>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</si>
  <si>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</si>
  <si>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</si>
  <si>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</si>
  <si>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</si>
  <si>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</si>
  <si>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</si>
  <si>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</si>
  <si>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</si>
  <si>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</si>
  <si>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</si>
  <si>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</si>
  <si>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</si>
  <si>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</si>
  <si>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</si>
  <si>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</si>
  <si>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</si>
  <si>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</si>
  <si>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</si>
  <si>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</si>
  <si>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</si>
  <si>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</si>
  <si>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</si>
  <si>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</si>
  <si>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</si>
  <si>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</si>
  <si>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</si>
  <si>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</si>
  <si>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</si>
  <si>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</si>
  <si>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</si>
  <si>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</si>
  <si>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</si>
  <si>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</si>
  <si>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</si>
  <si>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</si>
  <si>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</si>
  <si>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</si>
  <si>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</si>
  <si>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</si>
  <si>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</si>
  <si>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</si>
  <si>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</si>
  <si>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</si>
  <si>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</si>
  <si>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</si>
  <si>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</si>
  <si>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</si>
  <si>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</si>
  <si>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</si>
  <si>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</si>
  <si>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</si>
  <si>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</si>
  <si>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</si>
  <si>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</si>
  <si>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</si>
  <si>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</si>
  <si>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</si>
  <si>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</si>
  <si>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</si>
  <si>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</si>
  <si>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</si>
  <si>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</si>
  <si>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</si>
  <si>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</si>
  <si>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</si>
  <si>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</si>
  <si>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</si>
  <si>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</si>
  <si>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</si>
  <si>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</si>
  <si>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</si>
  <si>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</si>
  <si>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</si>
  <si>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</si>
  <si>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</si>
  <si>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</si>
  <si>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</si>
  <si>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</si>
  <si>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</si>
  <si>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</si>
  <si>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</si>
  <si>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</si>
  <si>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</si>
  <si>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</si>
  <si>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</si>
  <si>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</si>
  <si>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</si>
  <si>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</si>
  <si>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</si>
  <si>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</si>
  <si>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</si>
  <si>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</si>
  <si>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</si>
  <si>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</si>
  <si>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</si>
  <si>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</si>
  <si>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</si>
  <si>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</si>
  <si>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</si>
  <si>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</si>
  <si>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</si>
  <si>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</si>
  <si>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</si>
  <si>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</si>
  <si>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</si>
  <si>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</si>
  <si>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</si>
  <si>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</si>
  <si>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</si>
  <si>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</si>
  <si>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</si>
  <si>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</si>
  <si>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</si>
  <si>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</si>
  <si>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</si>
  <si>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</si>
  <si>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</si>
  <si>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</si>
  <si>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</si>
  <si>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</si>
  <si>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</si>
  <si>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</si>
  <si>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</si>
  <si>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</si>
  <si>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</si>
  <si>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</si>
  <si>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</si>
  <si>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</si>
  <si>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</si>
  <si>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</si>
  <si>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</si>
  <si>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</si>
  <si>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</si>
  <si>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</si>
  <si>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</si>
  <si>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</si>
  <si>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</si>
  <si>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</si>
  <si>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</si>
  <si>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</si>
  <si>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</si>
  <si>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</si>
  <si>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</si>
  <si>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</si>
  <si>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</si>
  <si>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</si>
  <si>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</si>
  <si>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</si>
  <si>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</si>
  <si>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</si>
  <si>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</si>
  <si>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</si>
  <si>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</si>
  <si>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</si>
  <si>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</si>
  <si>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</si>
  <si>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</si>
  <si>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</si>
  <si>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</si>
  <si>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</si>
  <si>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</si>
  <si>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</si>
  <si>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</si>
  <si>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</si>
  <si>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</si>
  <si>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</si>
  <si>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</si>
  <si>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</si>
  <si>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</si>
  <si>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</si>
  <si>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</si>
  <si>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</si>
  <si>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</si>
  <si>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</si>
  <si>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</si>
  <si>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</si>
  <si>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</si>
  <si>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</si>
  <si>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</si>
  <si>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</si>
  <si>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</si>
  <si>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</si>
  <si>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</si>
  <si>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</si>
  <si>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</si>
  <si>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</si>
  <si>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</si>
  <si>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</si>
  <si>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</si>
  <si>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</si>
  <si>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</si>
  <si>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</si>
  <si>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</si>
  <si>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</si>
  <si>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</si>
  <si>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</si>
  <si>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</si>
  <si>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</si>
  <si>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</si>
  <si>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</si>
  <si>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</si>
  <si>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</si>
  <si>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</si>
  <si>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</si>
  <si>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</si>
  <si>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</si>
  <si>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</si>
  <si>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</si>
  <si>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</si>
  <si>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</si>
  <si>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</si>
  <si>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</si>
  <si>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</si>
  <si>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</si>
  <si>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</si>
  <si>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</si>
  <si>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</si>
  <si>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</si>
  <si>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</si>
  <si>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</si>
  <si>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</si>
  <si>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</si>
  <si>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</si>
  <si>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</si>
  <si>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</si>
  <si>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</si>
  <si>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</si>
  <si>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</si>
  <si>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</si>
  <si>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</si>
  <si>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</si>
  <si>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</si>
  <si>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</si>
  <si>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</si>
  <si>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</si>
  <si>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</si>
  <si>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</si>
  <si>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</si>
  <si>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</si>
  <si>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</si>
  <si>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</si>
  <si>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</si>
  <si>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</si>
  <si>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</si>
  <si>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</si>
  <si>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</si>
  <si>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</si>
  <si>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</si>
  <si>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</si>
  <si>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</si>
  <si>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</si>
  <si>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</si>
  <si>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</si>
  <si>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</si>
  <si>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</si>
  <si>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</si>
  <si>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</si>
  <si>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</si>
  <si>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</si>
  <si>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</si>
  <si>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</si>
  <si>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</si>
  <si>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</si>
  <si>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</si>
  <si>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</si>
  <si>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</si>
  <si>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</si>
  <si>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</si>
  <si>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</si>
  <si>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</si>
  <si>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</si>
  <si>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</si>
  <si>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</si>
  <si>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</si>
  <si>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</si>
  <si>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</si>
  <si>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</si>
  <si>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</si>
  <si>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</si>
  <si>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</si>
  <si>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</si>
  <si>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</si>
  <si>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</si>
  <si>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</si>
  <si>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</si>
  <si>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</si>
  <si>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</si>
  <si>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</si>
  <si>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</si>
  <si>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</si>
  <si>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</si>
  <si>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</si>
  <si>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</si>
  <si>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</si>
  <si>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</si>
  <si>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</si>
  <si>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</si>
  <si>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</si>
  <si>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</si>
  <si>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</si>
  <si>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</si>
  <si>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</si>
  <si>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</si>
  <si>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</si>
  <si>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</si>
  <si>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</si>
  <si>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</si>
  <si>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</si>
  <si>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</si>
  <si>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</si>
  <si>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</si>
  <si>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</si>
  <si>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</si>
  <si>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</si>
  <si>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</si>
  <si>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</si>
  <si>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</si>
  <si>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</si>
  <si>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</si>
  <si>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</si>
  <si>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</si>
  <si>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</si>
  <si>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</si>
  <si>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</si>
  <si>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</si>
  <si>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</si>
  <si>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</si>
  <si>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</si>
  <si>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</si>
  <si>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</si>
  <si>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</si>
  <si>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</si>
  <si>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</si>
  <si>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</si>
  <si>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</si>
  <si>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</si>
  <si>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</si>
  <si>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</si>
  <si>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</si>
  <si>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</si>
  <si>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</si>
  <si>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</si>
  <si>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</si>
  <si>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</si>
  <si>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</si>
  <si>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</si>
  <si>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</si>
  <si>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</si>
  <si>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</si>
  <si>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</si>
  <si>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</si>
  <si>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</si>
  <si>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</si>
  <si>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</si>
  <si>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</si>
  <si>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</si>
  <si>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</si>
  <si>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</si>
  <si>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</si>
  <si>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</si>
  <si>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</si>
  <si>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</si>
  <si>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</si>
  <si>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</si>
  <si>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</si>
  <si>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</si>
  <si>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</si>
  <si>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</si>
  <si>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</si>
  <si>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</si>
  <si>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</si>
  <si>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</si>
  <si>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</si>
  <si>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</si>
  <si>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</si>
  <si>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</si>
  <si>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</si>
  <si>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</si>
  <si>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</si>
  <si>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</si>
  <si>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</si>
  <si>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</si>
  <si>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</si>
  <si>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</si>
  <si>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</si>
  <si>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</si>
  <si>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</si>
  <si>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</si>
  <si>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</si>
  <si>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</si>
  <si>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</si>
  <si>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</si>
  <si>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</si>
  <si>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</si>
  <si>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</si>
  <si>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</si>
  <si>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</si>
  <si>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</si>
  <si>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</si>
  <si>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</si>
  <si>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</si>
  <si>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</si>
  <si>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</si>
  <si>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</si>
  <si>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</si>
  <si>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</si>
  <si>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</si>
  <si>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</si>
  <si>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</si>
  <si>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</si>
  <si>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</si>
  <si>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</si>
  <si>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</si>
  <si>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</si>
  <si>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</si>
  <si>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</si>
  <si>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</si>
  <si>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</si>
  <si>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</si>
  <si>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</si>
  <si>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</si>
  <si>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</si>
  <si>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</si>
  <si>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</si>
  <si>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</si>
  <si>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</si>
  <si>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</si>
  <si>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</si>
  <si>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</si>
  <si>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</si>
  <si>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</si>
  <si>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</si>
  <si>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</si>
  <si>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</si>
  <si>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</si>
  <si>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</si>
  <si>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</si>
  <si>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</si>
  <si>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</si>
  <si>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</si>
  <si>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</si>
  <si>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</si>
  <si>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</si>
  <si>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</si>
  <si>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</si>
  <si>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</si>
  <si>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</si>
  <si>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</si>
  <si>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</si>
  <si>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</si>
  <si>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</si>
  <si>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</si>
  <si>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</si>
  <si>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</si>
  <si>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</si>
  <si>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</si>
  <si>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</si>
  <si>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</si>
  <si>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</si>
  <si>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</si>
  <si>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</si>
  <si>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</si>
  <si>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</si>
  <si>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</si>
  <si>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</si>
  <si>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</si>
  <si>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</si>
  <si>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</si>
  <si>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</si>
  <si>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</si>
  <si>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</si>
  <si>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</si>
  <si>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</si>
  <si>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</si>
  <si>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</si>
  <si>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</si>
  <si>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</si>
  <si>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</si>
  <si>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</si>
  <si>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</si>
  <si>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</si>
  <si>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</si>
  <si>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</si>
  <si>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</si>
  <si>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</si>
  <si>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</si>
  <si>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</si>
  <si>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</si>
  <si>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</si>
  <si>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</si>
  <si>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</si>
  <si>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</si>
  <si>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</si>
  <si>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</si>
  <si>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</si>
  <si>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</si>
  <si>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</si>
  <si>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</si>
  <si>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</si>
  <si>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</si>
  <si>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</si>
  <si>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</si>
  <si>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</si>
  <si>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</si>
  <si>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</si>
  <si>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</si>
  <si>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</si>
  <si>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</si>
  <si>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</si>
  <si>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</si>
  <si>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</si>
  <si>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</si>
  <si>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</si>
  <si>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</si>
  <si>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</si>
  <si>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</si>
  <si>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</si>
  <si>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</si>
  <si>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</si>
  <si>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</si>
  <si>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</si>
  <si>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</si>
  <si>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</si>
  <si>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</si>
  <si>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</si>
  <si>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</si>
  <si>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</si>
  <si>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</si>
  <si>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</si>
  <si>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</si>
  <si>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</si>
  <si>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</si>
  <si>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</si>
  <si>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</si>
  <si>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</si>
  <si>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</si>
  <si>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</si>
  <si>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</si>
  <si>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</si>
  <si>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</si>
  <si>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</si>
  <si>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</si>
  <si>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</si>
  <si>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</si>
  <si>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</si>
  <si>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</si>
  <si>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</si>
  <si>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</si>
  <si>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</si>
  <si>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</si>
  <si>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</si>
  <si>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</si>
  <si>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</si>
  <si>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</si>
  <si>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</si>
  <si>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</si>
  <si>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</si>
  <si>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</si>
  <si>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</si>
  <si>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</si>
  <si>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</si>
  <si>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</si>
  <si>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</si>
  <si>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</si>
  <si>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</si>
  <si>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</si>
  <si>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</si>
  <si>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</si>
  <si>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</si>
  <si>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</si>
  <si>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</si>
  <si>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</si>
  <si>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</si>
  <si>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</si>
  <si>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</si>
  <si>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</si>
  <si>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</si>
  <si>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</si>
  <si>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</si>
  <si>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</si>
  <si>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</si>
  <si>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</si>
  <si>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</si>
  <si>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</si>
  <si>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</si>
  <si>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</si>
  <si>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</si>
  <si>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</si>
  <si>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</si>
  <si>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</si>
  <si>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</si>
  <si>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</si>
  <si>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</si>
  <si>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</si>
  <si>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</si>
  <si>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</si>
  <si>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</si>
  <si>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</si>
  <si>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</si>
  <si>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</si>
  <si>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</si>
  <si>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</si>
  <si>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</si>
  <si>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</si>
  <si>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</si>
  <si>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</si>
  <si>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</si>
  <si>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</si>
  <si>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</si>
  <si>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</si>
  <si>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</si>
  <si>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</si>
  <si>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</si>
  <si>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</si>
  <si>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</si>
  <si>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</si>
  <si>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</si>
  <si>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</si>
  <si>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</si>
  <si>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</si>
  <si>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</si>
  <si>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</si>
  <si>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</si>
  <si>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</si>
  <si>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</si>
  <si>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</si>
  <si>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</si>
  <si>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</si>
  <si>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</si>
  <si>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</si>
  <si>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</si>
  <si>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</si>
  <si>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</si>
  <si>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</si>
  <si>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</si>
  <si>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</si>
  <si>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</si>
  <si>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</si>
  <si>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</si>
  <si>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</si>
  <si>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</si>
  <si>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</si>
  <si>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</si>
  <si>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</si>
  <si>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</si>
  <si>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</si>
  <si>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</si>
  <si>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</si>
  <si>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</si>
  <si>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</si>
  <si>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</si>
  <si>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</si>
  <si>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</si>
  <si>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</si>
  <si>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</si>
  <si>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</si>
  <si>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</si>
  <si>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</si>
  <si>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</si>
  <si>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</si>
  <si>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</si>
  <si>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</si>
  <si>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</si>
  <si>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</si>
  <si>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</si>
  <si>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</si>
  <si>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</si>
  <si>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</si>
  <si>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</si>
  <si>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</si>
  <si>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</si>
  <si>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</si>
  <si>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</si>
  <si>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</si>
  <si>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</si>
  <si>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</si>
  <si>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</si>
  <si>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</si>
  <si>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</si>
  <si>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</si>
  <si>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</si>
  <si>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</si>
  <si>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</si>
  <si>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</si>
  <si>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</si>
  <si>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</si>
  <si>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</si>
  <si>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</si>
  <si>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</si>
  <si>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</si>
  <si>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</si>
  <si>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</si>
  <si>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</si>
  <si>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</si>
  <si>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</si>
  <si>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</si>
  <si>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</si>
  <si>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</si>
  <si>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</si>
  <si>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</si>
  <si>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</si>
  <si>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</si>
  <si>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</si>
  <si>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</si>
  <si>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</si>
  <si>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</si>
  <si>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</si>
  <si>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</si>
  <si>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</si>
  <si>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</si>
  <si>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</si>
  <si>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</si>
  <si>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</si>
  <si>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</si>
  <si>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</si>
  <si>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</si>
  <si>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</si>
  <si>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</si>
  <si>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</si>
  <si>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</si>
  <si>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</si>
  <si>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</si>
  <si>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</si>
  <si>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</si>
  <si>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</si>
  <si>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</si>
  <si>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</si>
  <si>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</si>
  <si>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</si>
  <si>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</si>
  <si>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</si>
  <si>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</si>
  <si>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</si>
  <si>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</si>
  <si>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</si>
  <si>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</si>
  <si>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</si>
  <si>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</si>
  <si>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</si>
  <si>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</si>
  <si>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</si>
  <si>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</si>
  <si>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</si>
  <si>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</si>
  <si>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</si>
  <si>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</si>
  <si>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</si>
  <si>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</si>
  <si>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</si>
  <si>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</si>
  <si>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</si>
  <si>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</si>
  <si>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</si>
  <si>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</si>
  <si>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</si>
  <si>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</si>
  <si>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</si>
  <si>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</si>
  <si>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</si>
  <si>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</si>
  <si>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</si>
  <si>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</si>
  <si>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</si>
  <si>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</si>
  <si>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</si>
  <si>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</si>
  <si>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</si>
  <si>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</si>
  <si>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</si>
  <si>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</si>
  <si>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</si>
  <si>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</si>
  <si>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</si>
  <si>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</si>
  <si>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</si>
  <si>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</si>
  <si>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</si>
  <si>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</si>
  <si>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</si>
  <si>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</si>
  <si>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</si>
  <si>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</si>
  <si>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</si>
  <si>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</si>
  <si>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</si>
  <si>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</si>
  <si>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</si>
  <si>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</si>
  <si>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</si>
  <si>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</si>
  <si>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</si>
  <si>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</si>
  <si>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</si>
  <si>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</si>
  <si>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</si>
  <si>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</si>
  <si>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</si>
  <si>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</si>
  <si>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</si>
  <si>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</si>
  <si>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</si>
  <si>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</si>
  <si>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</si>
  <si>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</si>
  <si>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</si>
  <si>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</si>
  <si>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</si>
  <si>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</si>
  <si>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</si>
  <si>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</si>
  <si>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</si>
  <si>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</si>
  <si>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</si>
  <si>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</si>
  <si>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</si>
  <si>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</si>
  <si>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</si>
  <si>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</si>
  <si>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</si>
  <si>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</si>
  <si>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</si>
  <si>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</si>
  <si>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</si>
  <si>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</si>
  <si>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</si>
  <si>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</si>
  <si>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</si>
  <si>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</si>
  <si>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</si>
  <si>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</si>
  <si>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</si>
  <si>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</si>
  <si>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</si>
  <si>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</si>
  <si>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</si>
  <si>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</si>
  <si>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</si>
  <si>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</si>
  <si>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</si>
  <si>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</si>
  <si>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</si>
  <si>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</si>
  <si>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</si>
  <si>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</si>
  <si>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</si>
  <si>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</si>
  <si>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</si>
  <si>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</si>
  <si>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</si>
  <si>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</si>
  <si>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</si>
  <si>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</si>
  <si>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</si>
  <si>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</si>
  <si>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</si>
  <si>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</si>
  <si>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</si>
  <si>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</si>
  <si>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</si>
  <si>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</si>
  <si>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</si>
  <si>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</si>
  <si>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</si>
  <si>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</si>
  <si>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</si>
  <si>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</si>
  <si>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</si>
  <si>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</si>
  <si>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</si>
  <si>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</si>
  <si>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</si>
  <si>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</si>
  <si>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</si>
  <si>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</si>
  <si>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</si>
  <si>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</si>
  <si>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</si>
  <si>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</si>
  <si>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</si>
  <si>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</si>
  <si>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</si>
  <si>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</si>
  <si>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</si>
  <si>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</si>
  <si>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</si>
  <si>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</si>
  <si>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</si>
  <si>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</si>
  <si>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</si>
  <si>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</si>
  <si>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</si>
  <si>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</si>
  <si>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</si>
  <si>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</si>
  <si>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</si>
  <si>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</si>
  <si>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</si>
  <si>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</si>
  <si>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</si>
  <si>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</si>
  <si>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</si>
  <si>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</si>
  <si>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</si>
  <si>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</si>
  <si>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</si>
  <si>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</si>
  <si>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</si>
  <si>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</si>
  <si>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</si>
  <si>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</si>
  <si>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</si>
  <si>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</si>
  <si>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</si>
  <si>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</si>
  <si>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</si>
  <si>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</si>
  <si>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</si>
  <si>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</si>
  <si>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</si>
  <si>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</si>
  <si>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</si>
  <si>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</si>
  <si>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</si>
  <si>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</si>
  <si>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</si>
  <si>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</si>
  <si>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</si>
  <si>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</si>
  <si>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</si>
  <si>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</si>
  <si>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</si>
  <si>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</si>
  <si>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</si>
  <si>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</si>
  <si>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</si>
  <si>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</si>
  <si>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</si>
  <si>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</si>
  <si>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</si>
  <si>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</si>
  <si>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</si>
  <si>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</si>
  <si>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</si>
  <si>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</si>
  <si>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</si>
  <si>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</si>
  <si>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</si>
  <si>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</si>
  <si>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</si>
  <si>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</si>
  <si>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</si>
  <si>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</si>
  <si>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</si>
  <si>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</si>
  <si>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</si>
  <si>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</si>
  <si>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</si>
  <si>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</si>
  <si>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</si>
  <si>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</si>
  <si>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</si>
  <si>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</si>
  <si>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</si>
  <si>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</si>
  <si>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</si>
  <si>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</si>
  <si>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</si>
  <si>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</si>
  <si>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</si>
  <si>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</si>
  <si>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</si>
  <si>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</si>
  <si>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</si>
  <si>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</si>
  <si>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</si>
  <si>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</si>
  <si>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</si>
  <si>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</si>
  <si>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</si>
  <si>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</si>
  <si>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</si>
  <si>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</si>
  <si>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</si>
  <si>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</si>
  <si>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</si>
  <si>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</si>
  <si>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</si>
  <si>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</si>
  <si>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</si>
  <si>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</si>
  <si>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</si>
  <si>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</si>
  <si>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</si>
  <si>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</si>
  <si>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</si>
  <si>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</si>
  <si>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</si>
  <si>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</si>
  <si>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</si>
  <si>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</si>
  <si>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</si>
  <si>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</si>
  <si>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</si>
  <si>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</si>
  <si>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</si>
  <si>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</si>
  <si>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</si>
  <si>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</si>
  <si>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</si>
  <si>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</si>
  <si>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</si>
  <si>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</si>
  <si>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</si>
  <si>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</si>
  <si>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</si>
  <si>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</si>
  <si>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</si>
  <si>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</si>
  <si>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</si>
  <si>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</si>
  <si>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</si>
  <si>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</si>
  <si>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</si>
  <si>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</si>
  <si>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</si>
  <si>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</si>
  <si>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</si>
  <si>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</si>
  <si>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</si>
  <si>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</si>
  <si>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</si>
  <si>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</si>
  <si>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</si>
  <si>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</si>
  <si>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</si>
  <si>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</si>
  <si>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</si>
  <si>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</si>
  <si>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</si>
  <si>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</si>
  <si>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</si>
  <si>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</si>
  <si>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</si>
  <si>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</si>
  <si>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</si>
  <si>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</si>
  <si>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</si>
  <si>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</si>
  <si>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</si>
  <si>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</si>
  <si>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</si>
  <si>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</si>
  <si>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</si>
  <si>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</si>
  <si>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</si>
  <si>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</si>
  <si>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</si>
  <si>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</si>
  <si>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</si>
  <si>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</si>
  <si>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</si>
  <si>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</si>
  <si>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</si>
  <si>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</si>
  <si>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</si>
  <si>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</si>
  <si>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</si>
  <si>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</si>
  <si>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</si>
  <si>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</si>
  <si>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</si>
  <si>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</si>
  <si>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</si>
  <si>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</si>
  <si>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</si>
  <si>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</si>
  <si>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</si>
  <si>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</si>
  <si>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</si>
  <si>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</si>
  <si>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</si>
  <si>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</si>
  <si>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</si>
  <si>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</si>
  <si>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</si>
  <si>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</si>
  <si>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</si>
  <si>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</si>
  <si>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</si>
  <si>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</si>
  <si>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</si>
  <si>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</si>
  <si>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</si>
  <si>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</si>
  <si>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</si>
  <si>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</si>
  <si>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</si>
  <si>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</si>
  <si>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</si>
  <si>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</si>
  <si>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</si>
  <si>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</si>
  <si>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</si>
  <si>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</si>
  <si>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</si>
  <si>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</si>
  <si>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</si>
  <si>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</si>
  <si>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</si>
  <si>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</si>
  <si>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</si>
  <si>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</si>
  <si>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</si>
  <si>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</si>
  <si>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</si>
  <si>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</si>
  <si>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</si>
  <si>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</si>
  <si>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</si>
  <si>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</si>
  <si>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</si>
  <si>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</si>
  <si>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</si>
  <si>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</si>
  <si>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</si>
  <si>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</si>
  <si>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</si>
  <si>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</si>
  <si>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</si>
  <si>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</si>
  <si>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</si>
  <si>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</si>
  <si>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</si>
  <si>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</si>
  <si>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</si>
  <si>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</si>
  <si>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</si>
  <si>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</si>
  <si>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</si>
  <si>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</si>
  <si>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</si>
  <si>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</si>
  <si>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</si>
  <si>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</si>
  <si>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</si>
  <si>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</si>
  <si>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</si>
  <si>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</si>
  <si>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</si>
  <si>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</si>
  <si>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</si>
  <si>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</si>
  <si>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</si>
  <si>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</si>
  <si>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</si>
  <si>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</si>
  <si>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</si>
  <si>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</si>
  <si>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</si>
  <si>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</si>
  <si>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</si>
  <si>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</si>
  <si>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</si>
  <si>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</si>
  <si>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</si>
  <si>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</si>
  <si>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</si>
  <si>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</si>
  <si>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</si>
  <si>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</si>
  <si>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</si>
  <si>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</si>
  <si>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</si>
  <si>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</si>
  <si>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</si>
  <si>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</si>
  <si>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</si>
  <si>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</si>
  <si>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</si>
  <si>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</si>
  <si>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</si>
  <si>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</si>
  <si>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</si>
  <si>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</si>
  <si>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</si>
  <si>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</si>
  <si>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</si>
  <si>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</si>
  <si>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</si>
  <si>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</si>
  <si>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</si>
  <si>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</si>
  <si>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</si>
  <si>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</si>
  <si>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</si>
  <si>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</si>
  <si>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</si>
  <si>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</si>
  <si>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</si>
  <si>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</si>
  <si>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</si>
  <si>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</si>
  <si>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</si>
  <si>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</si>
  <si>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</si>
  <si>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</si>
  <si>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</si>
  <si>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</si>
  <si>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</si>
  <si>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</si>
  <si>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</si>
  <si>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</si>
  <si>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</si>
  <si>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</si>
  <si>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</si>
  <si>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</si>
  <si>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</si>
  <si>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</si>
  <si>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</si>
  <si>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</si>
  <si>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</si>
  <si>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</si>
  <si>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</si>
  <si>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</si>
  <si>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</si>
  <si>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</si>
  <si>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</si>
  <si>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</si>
  <si>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</si>
  <si>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</si>
  <si>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</si>
  <si>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</si>
  <si>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</si>
  <si>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</si>
  <si>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</si>
  <si>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</si>
  <si>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</si>
  <si>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</si>
  <si>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</si>
  <si>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</si>
  <si>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</si>
  <si>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</si>
  <si>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</si>
  <si>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</si>
  <si>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</si>
  <si>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</si>
  <si>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</si>
  <si>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</si>
  <si>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</si>
  <si>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</si>
  <si>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</si>
  <si>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</si>
  <si>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</si>
  <si>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</si>
  <si>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</si>
  <si>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</si>
  <si>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</si>
  <si>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</si>
  <si>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</si>
  <si>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</si>
  <si>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</si>
  <si>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</si>
  <si>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</si>
  <si>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</si>
  <si>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</si>
  <si>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</si>
  <si>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</si>
  <si>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</si>
  <si>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</si>
  <si>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</si>
  <si>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</si>
  <si>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</si>
  <si>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</si>
  <si>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</si>
  <si>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</si>
  <si>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</si>
  <si>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</si>
  <si>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</si>
  <si>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</si>
  <si>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</si>
  <si>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</si>
  <si>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</si>
  <si>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</si>
  <si>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</si>
  <si>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</si>
  <si>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</si>
  <si>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</si>
  <si>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</si>
  <si>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</si>
  <si>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</si>
  <si>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</si>
  <si>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</si>
  <si>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</si>
  <si>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</si>
  <si>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</si>
  <si>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</si>
  <si>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</si>
  <si>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</si>
  <si>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</si>
  <si>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</si>
  <si>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</si>
  <si>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</si>
  <si>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</si>
  <si>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</si>
  <si>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</si>
  <si>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</si>
  <si>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</si>
  <si>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</si>
  <si>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</si>
  <si>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</si>
  <si>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</si>
  <si>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</si>
  <si>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</si>
  <si>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</si>
  <si>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</si>
  <si>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</si>
  <si>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</si>
  <si>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</si>
  <si>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</si>
  <si>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</si>
  <si>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</si>
  <si>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</si>
  <si>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</si>
  <si>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</si>
  <si>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</si>
  <si>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</si>
  <si>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</si>
  <si>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</si>
  <si>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</si>
  <si>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</si>
  <si>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</si>
  <si>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</si>
  <si>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</si>
  <si>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</si>
  <si>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</si>
  <si>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</si>
  <si>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</si>
  <si>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</si>
  <si>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</si>
  <si>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</si>
  <si>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</si>
  <si>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</si>
  <si>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</si>
  <si>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</si>
  <si>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</si>
  <si>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</si>
  <si>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</si>
  <si>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</si>
  <si>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</si>
  <si>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</si>
  <si>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</si>
  <si>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</si>
  <si>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</si>
  <si>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</si>
  <si>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</si>
  <si>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</si>
  <si>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</si>
  <si>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</si>
  <si>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</si>
  <si>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</si>
  <si>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</si>
  <si>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</si>
  <si>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</si>
  <si>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</si>
  <si>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</si>
  <si>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</si>
  <si>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</si>
  <si>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</si>
  <si>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</si>
  <si>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</si>
  <si>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</si>
  <si>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</si>
  <si>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</si>
  <si>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</si>
  <si>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</si>
  <si>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</si>
  <si>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</si>
  <si>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</si>
  <si>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</si>
  <si>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</si>
  <si>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</si>
  <si>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</si>
  <si>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</si>
  <si>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</si>
  <si>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</si>
  <si>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</si>
  <si>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</si>
  <si>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</si>
  <si>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</si>
  <si>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</si>
  <si>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</si>
  <si>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</si>
  <si>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</si>
  <si>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</si>
  <si>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</si>
  <si>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</si>
  <si>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</si>
  <si>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</si>
  <si>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</si>
  <si>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</si>
  <si>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</si>
  <si>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</si>
  <si>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</si>
  <si>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</si>
  <si>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</si>
  <si>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</si>
  <si>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</si>
  <si>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</si>
  <si>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</si>
  <si>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</si>
  <si>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</si>
  <si>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</si>
  <si>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</si>
  <si>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</si>
  <si>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</si>
  <si>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</si>
  <si>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</si>
  <si>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</si>
  <si>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</si>
  <si>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</si>
  <si>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</si>
  <si>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</si>
  <si>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</si>
  <si>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</si>
  <si>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</si>
  <si>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</si>
  <si>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</si>
  <si>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</si>
  <si>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</si>
  <si>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</si>
  <si>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</si>
  <si>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</si>
  <si>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</si>
  <si>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</si>
  <si>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</si>
  <si>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</si>
  <si>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</si>
  <si>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</si>
  <si>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</si>
  <si>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</si>
  <si>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</si>
  <si>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</si>
  <si>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</si>
  <si>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</si>
  <si>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</si>
  <si>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</si>
  <si>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</si>
  <si>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</si>
  <si>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</si>
  <si>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</si>
  <si>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</si>
  <si>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</si>
  <si>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</si>
  <si>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</si>
  <si>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</si>
  <si>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</si>
  <si>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</si>
  <si>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</si>
  <si>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</si>
  <si>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</si>
  <si>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</si>
  <si>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</si>
  <si>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</si>
  <si>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</si>
  <si>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</si>
  <si>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</si>
  <si>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</si>
  <si>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</si>
  <si>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</si>
  <si>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</si>
  <si>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</si>
  <si>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</si>
  <si>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</si>
  <si>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</si>
  <si>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</si>
  <si>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</si>
  <si>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</si>
  <si>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</si>
  <si>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</si>
  <si>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</si>
  <si>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</si>
  <si>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</si>
  <si>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</si>
  <si>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</si>
  <si>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</si>
  <si>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</si>
  <si>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</si>
  <si>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</si>
  <si>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</si>
  <si>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</si>
  <si>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</si>
  <si>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</si>
  <si>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</si>
  <si>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</si>
  <si>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</si>
  <si>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</si>
  <si>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</si>
  <si>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</si>
  <si>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</si>
  <si>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</si>
  <si>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</si>
  <si>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</si>
  <si>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</si>
  <si>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</si>
  <si>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</si>
  <si>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</si>
  <si>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</si>
  <si>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</si>
  <si>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</si>
  <si>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</si>
  <si>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</si>
  <si>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</si>
  <si>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</si>
  <si>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</si>
  <si>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</si>
  <si>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</si>
  <si>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</si>
  <si>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</si>
  <si>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</si>
  <si>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</si>
  <si>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</si>
  <si>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</si>
  <si>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</si>
  <si>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</si>
  <si>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</si>
  <si>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</si>
  <si>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</si>
  <si>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</si>
  <si>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</si>
  <si>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</si>
  <si>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</si>
  <si>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</si>
  <si>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</si>
  <si>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</si>
  <si>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</si>
  <si>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</si>
  <si>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</si>
  <si>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</si>
  <si>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</si>
  <si>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</si>
  <si>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</si>
  <si>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</si>
  <si>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</si>
  <si>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</si>
  <si>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</si>
  <si>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</si>
  <si>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</si>
  <si>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</si>
  <si>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</si>
  <si>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</si>
  <si>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</si>
  <si>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</si>
  <si>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</si>
  <si>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</si>
  <si>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</si>
  <si>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</si>
  <si>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</si>
  <si>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</si>
  <si>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</si>
  <si>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</si>
  <si>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</si>
  <si>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</si>
  <si>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</si>
  <si>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</si>
  <si>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</si>
  <si>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</si>
  <si>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</si>
  <si>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</si>
  <si>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</si>
  <si>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</si>
  <si>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</si>
  <si>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</si>
  <si>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</si>
  <si>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</si>
  <si>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</si>
  <si>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</si>
  <si>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</si>
  <si>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</si>
  <si>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</si>
  <si>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</si>
  <si>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</si>
  <si>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</si>
  <si>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</si>
  <si>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</si>
  <si>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</si>
  <si>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</si>
  <si>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</si>
  <si>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</si>
  <si>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</si>
  <si>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</si>
  <si>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</si>
  <si>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</si>
  <si>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</si>
  <si>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</si>
  <si>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</si>
  <si>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</si>
  <si>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</si>
  <si>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</si>
  <si>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</si>
  <si>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</si>
  <si>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</si>
  <si>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</si>
  <si>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</si>
  <si>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</si>
  <si>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</si>
  <si>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</si>
  <si>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</si>
  <si>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</si>
  <si>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</si>
  <si>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</si>
  <si>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</si>
  <si>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</si>
  <si>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</si>
  <si>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</si>
  <si>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</si>
  <si>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</si>
  <si>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</si>
  <si>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</si>
  <si>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</si>
  <si>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</si>
  <si>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</si>
  <si>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</si>
  <si>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</si>
  <si>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</si>
  <si>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</si>
  <si>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</si>
  <si>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</si>
  <si>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</si>
  <si>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</si>
  <si>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</si>
  <si>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</si>
  <si>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</si>
  <si>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</si>
  <si>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</si>
  <si>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</si>
  <si>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</si>
  <si>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</si>
  <si>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</si>
  <si>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</si>
  <si>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</si>
  <si>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</si>
  <si>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</si>
  <si>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</si>
  <si>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</si>
  <si>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</si>
  <si>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</si>
  <si>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</si>
  <si>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</si>
  <si>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</si>
  <si>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</si>
  <si>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</si>
  <si>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</si>
  <si>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</si>
  <si>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</si>
  <si>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</si>
  <si>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</si>
  <si>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</si>
  <si>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</si>
  <si>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</si>
  <si>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</si>
  <si>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</si>
  <si>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</si>
  <si>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</si>
  <si>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</si>
  <si>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</si>
  <si>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</si>
  <si>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</si>
  <si>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</si>
  <si>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</si>
  <si>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</si>
  <si>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</si>
  <si>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</si>
  <si>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</si>
  <si>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</si>
  <si>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</si>
  <si>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</si>
  <si>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</si>
  <si>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</si>
  <si>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</si>
  <si>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</si>
  <si>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</si>
  <si>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</si>
  <si>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</si>
  <si>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</si>
  <si>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</si>
  <si>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</si>
  <si>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</si>
  <si>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</si>
  <si>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</si>
  <si>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</si>
  <si>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</si>
  <si>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</si>
  <si>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</si>
  <si>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</si>
  <si>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</si>
  <si>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</si>
  <si>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</si>
  <si>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</si>
  <si>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</si>
  <si>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</si>
  <si>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</si>
  <si>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</si>
  <si>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</si>
  <si>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</si>
  <si>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</si>
  <si>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</si>
  <si>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</si>
  <si>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</si>
  <si>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</si>
  <si>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</si>
  <si>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</si>
  <si>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</si>
  <si>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</si>
  <si>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</si>
  <si>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</si>
  <si>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</si>
  <si>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</si>
  <si>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</si>
  <si>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</si>
  <si>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</si>
  <si>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</si>
  <si>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</si>
  <si>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</si>
  <si>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</si>
  <si>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</si>
  <si>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</si>
  <si>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</si>
  <si>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</si>
  <si>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</si>
  <si>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</si>
  <si>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</si>
  <si>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</si>
  <si>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</si>
  <si>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</si>
  <si>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</si>
  <si>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</si>
  <si>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</si>
  <si>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</si>
  <si>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</si>
  <si>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</si>
  <si>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</si>
  <si>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</si>
  <si>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</si>
  <si>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</si>
  <si>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</si>
  <si>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</si>
  <si>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</si>
  <si>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</si>
  <si>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</si>
  <si>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</si>
  <si>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</si>
  <si>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</si>
  <si>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</si>
  <si>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</si>
  <si>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</si>
  <si>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</si>
  <si>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</si>
  <si>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</si>
  <si>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</si>
  <si>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</si>
  <si>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</si>
  <si>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</si>
  <si>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</si>
  <si>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</si>
  <si>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</si>
  <si>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</si>
  <si>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</si>
  <si>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</si>
  <si>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</si>
  <si>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</si>
  <si>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</si>
  <si>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</si>
  <si>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</si>
  <si>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</si>
  <si>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</si>
  <si>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</si>
  <si>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</si>
  <si>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</si>
  <si>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</si>
  <si>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</si>
  <si>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</si>
  <si>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</si>
  <si>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</si>
  <si>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</si>
  <si>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</si>
  <si>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</si>
  <si>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</si>
  <si>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</si>
  <si>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</si>
  <si>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</si>
  <si>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</si>
  <si>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</si>
  <si>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</si>
  <si>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</si>
  <si>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</si>
  <si>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</si>
  <si>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</si>
  <si>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</si>
  <si>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</si>
  <si>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</si>
  <si>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</si>
  <si>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</si>
  <si>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</si>
  <si>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</si>
  <si>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</si>
  <si>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</si>
  <si>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</si>
  <si>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</si>
  <si>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</si>
  <si>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</si>
  <si>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</si>
  <si>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</si>
  <si>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</si>
  <si>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</si>
  <si>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</si>
  <si>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</si>
  <si>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</si>
  <si>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</si>
  <si>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</si>
  <si>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</si>
  <si>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</si>
  <si>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</si>
  <si>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</si>
  <si>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</si>
  <si>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</si>
  <si>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</si>
  <si>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</si>
  <si>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</si>
  <si>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</si>
  <si>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</si>
  <si>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</si>
  <si>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</si>
  <si>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</si>
  <si>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</si>
  <si>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</si>
  <si>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</si>
  <si>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</si>
  <si>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</si>
  <si>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</si>
  <si>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</si>
  <si>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</si>
  <si>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</si>
  <si>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</si>
  <si>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</si>
  <si>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</si>
  <si>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</si>
  <si>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</si>
  <si>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</si>
  <si>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</si>
  <si>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</si>
  <si>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</si>
  <si>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</si>
  <si>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</si>
  <si>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</si>
  <si>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</si>
  <si>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</si>
  <si>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</si>
  <si>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</si>
  <si>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</si>
  <si>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</si>
  <si>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</si>
  <si>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</si>
  <si>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</si>
  <si>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</si>
  <si>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</si>
  <si>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</si>
  <si>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</si>
  <si>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</si>
  <si>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</si>
  <si>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</si>
  <si>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</si>
  <si>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</si>
  <si>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</si>
  <si>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</si>
  <si>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</si>
  <si>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</si>
  <si>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</si>
  <si>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</si>
  <si>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</si>
  <si>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</si>
  <si>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</si>
  <si>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</si>
  <si>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</si>
  <si>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</si>
  <si>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</si>
  <si>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</si>
  <si>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</si>
  <si>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</si>
  <si>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</si>
  <si>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</si>
  <si>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</si>
  <si>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</si>
  <si>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</si>
  <si>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</si>
  <si>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</si>
  <si>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</si>
  <si>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</si>
  <si>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</si>
  <si>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</si>
  <si>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</si>
  <si>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</si>
  <si>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</si>
  <si>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</si>
  <si>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</si>
  <si>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</si>
  <si>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</si>
  <si>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</si>
  <si>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</si>
  <si>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</si>
  <si>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</si>
  <si>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</si>
  <si>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</si>
  <si>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</si>
  <si>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</si>
  <si>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</si>
  <si>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</si>
  <si>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</si>
  <si>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</si>
  <si>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</si>
  <si>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</si>
  <si>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</si>
  <si>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</si>
  <si>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</si>
  <si>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</si>
  <si>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</si>
  <si>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</si>
  <si>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</si>
  <si>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</si>
  <si>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</si>
  <si>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</si>
  <si>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</si>
  <si>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</si>
  <si>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</si>
  <si>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</si>
  <si>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</si>
  <si>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</si>
  <si>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</si>
  <si>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</si>
  <si>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</si>
  <si>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</si>
  <si>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</si>
  <si>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</si>
  <si>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</si>
  <si>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</si>
  <si>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</si>
  <si>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</si>
  <si>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</si>
  <si>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</si>
  <si>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</si>
  <si>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</si>
  <si>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</si>
  <si>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</si>
  <si>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</si>
  <si>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</si>
  <si>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</si>
  <si>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</si>
  <si>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</si>
  <si>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</si>
  <si>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</si>
  <si>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</si>
  <si>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</si>
  <si>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</si>
  <si>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</si>
  <si>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</si>
  <si>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</si>
  <si>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</si>
  <si>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</si>
  <si>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</si>
  <si>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</si>
  <si>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</si>
  <si>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</si>
  <si>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</si>
  <si>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</si>
  <si>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</si>
  <si>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</si>
  <si>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</si>
  <si>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</si>
  <si>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</si>
  <si>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</si>
  <si>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</si>
  <si>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</si>
  <si>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</si>
  <si>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</si>
  <si>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</si>
  <si>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</si>
  <si>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</si>
  <si>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</si>
  <si>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</si>
  <si>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</si>
  <si>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</si>
  <si>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</si>
  <si>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</si>
  <si>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</si>
  <si>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</si>
  <si>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</si>
  <si>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</si>
  <si>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</si>
  <si>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</si>
  <si>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</si>
  <si>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</si>
  <si>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</si>
  <si>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</si>
  <si>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</si>
  <si>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</si>
  <si>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</si>
  <si>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</si>
  <si>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</si>
  <si>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</si>
  <si>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</si>
  <si>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</si>
  <si>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</si>
  <si>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</si>
  <si>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</si>
  <si>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</si>
  <si>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</si>
  <si>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</si>
  <si>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</si>
  <si>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</si>
  <si>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</si>
  <si>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</si>
  <si>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</si>
  <si>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</si>
  <si>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</si>
  <si>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</si>
  <si>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</si>
  <si>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</si>
  <si>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</si>
  <si>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</si>
  <si>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</si>
  <si>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</si>
  <si>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</si>
  <si>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</si>
  <si>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</si>
  <si>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</si>
  <si>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</si>
  <si>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</si>
  <si>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</si>
  <si>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</si>
  <si>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</si>
  <si>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</si>
  <si>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</si>
  <si>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</si>
  <si>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</si>
  <si>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</si>
  <si>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</si>
  <si>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</si>
  <si>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</si>
  <si>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</si>
  <si>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</si>
  <si>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</si>
  <si>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</si>
  <si>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</si>
  <si>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</si>
  <si>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</si>
  <si>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</si>
  <si>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</si>
  <si>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</si>
  <si>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</si>
  <si>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</si>
  <si>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</si>
  <si>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</si>
  <si>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</si>
  <si>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</si>
  <si>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</si>
  <si>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</si>
  <si>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</si>
  <si>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</si>
  <si>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</si>
  <si>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</si>
  <si>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</si>
  <si>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</si>
  <si>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</si>
  <si>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</si>
  <si>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</si>
  <si>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</si>
  <si>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</si>
  <si>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</si>
  <si>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</si>
  <si>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</si>
  <si>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</si>
  <si>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</si>
  <si>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</si>
  <si>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</si>
  <si>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</si>
  <si>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</si>
  <si>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</si>
  <si>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</si>
  <si>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</si>
  <si>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</si>
  <si>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</si>
  <si>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</si>
  <si>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</si>
  <si>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</si>
  <si>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</si>
  <si>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</si>
  <si>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</si>
  <si>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</si>
  <si>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</si>
  <si>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</si>
  <si>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</si>
  <si>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</si>
  <si>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</si>
  <si>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</si>
  <si>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</si>
  <si>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</si>
  <si>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</si>
  <si>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</si>
  <si>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</si>
  <si>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</si>
  <si>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</si>
  <si>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</si>
  <si>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</si>
  <si>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</si>
  <si>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</si>
  <si>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</si>
  <si>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</si>
  <si>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</si>
  <si>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</si>
  <si>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</si>
  <si>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</si>
  <si>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</si>
  <si>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</si>
  <si>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</si>
  <si>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</si>
  <si>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</si>
  <si>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</si>
  <si>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</si>
  <si>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</si>
  <si>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</si>
  <si>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</si>
  <si>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</si>
  <si>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</si>
  <si>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</si>
  <si>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</si>
  <si>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</si>
  <si>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</si>
  <si>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</si>
  <si>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</si>
  <si>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</si>
  <si>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</si>
  <si>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</si>
  <si>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</si>
  <si>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</si>
  <si>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</si>
  <si>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</si>
  <si>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</si>
  <si>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</si>
  <si>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</si>
  <si>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</si>
  <si>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</si>
  <si>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</si>
  <si>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</si>
  <si>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</si>
  <si>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</si>
  <si>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</si>
  <si>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</si>
  <si>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</si>
  <si>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</si>
  <si>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</si>
  <si>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</si>
  <si>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</si>
  <si>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</si>
  <si>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</si>
  <si>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</si>
  <si>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</si>
  <si>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</si>
  <si>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</si>
  <si>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</si>
  <si>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</si>
  <si>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</si>
  <si>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</si>
  <si>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</si>
  <si>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</si>
  <si>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</si>
  <si>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</si>
  <si>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</si>
  <si>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</si>
  <si>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</si>
  <si>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</si>
  <si>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</si>
  <si>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</si>
  <si>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</si>
  <si>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</si>
  <si>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</si>
  <si>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</si>
  <si>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</si>
  <si>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</si>
  <si>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</si>
  <si>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</si>
  <si>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</si>
  <si>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</si>
  <si>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</si>
  <si>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</si>
  <si>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</si>
  <si>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</si>
  <si>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</si>
  <si>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</si>
  <si>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</si>
  <si>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</si>
  <si>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</si>
  <si>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</si>
  <si>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</si>
  <si>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</si>
  <si>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</si>
  <si>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</si>
  <si>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</si>
  <si>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</si>
  <si>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</si>
  <si>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</si>
  <si>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</si>
  <si>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</si>
  <si>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</si>
  <si>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</si>
  <si>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</si>
  <si>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</si>
  <si>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</si>
  <si>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</si>
  <si>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</si>
  <si>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</si>
  <si>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</si>
  <si>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</si>
  <si>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</si>
  <si>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</si>
  <si>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</si>
  <si>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</si>
  <si>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</si>
  <si>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</si>
  <si>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</si>
  <si>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</si>
  <si>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</si>
  <si>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</si>
  <si>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</si>
  <si>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</si>
  <si>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</si>
  <si>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</si>
  <si>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</si>
  <si>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</si>
  <si>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</si>
  <si>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</si>
  <si>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</si>
  <si>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</si>
  <si>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</si>
  <si>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</si>
  <si>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</si>
  <si>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</si>
  <si>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</si>
  <si>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</si>
  <si>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</si>
  <si>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</si>
  <si>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</si>
  <si>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</si>
  <si>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</si>
  <si>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</si>
  <si>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</si>
  <si>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</si>
  <si>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</si>
  <si>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</si>
  <si>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</si>
  <si>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</si>
  <si>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</si>
  <si>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</si>
  <si>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</si>
  <si>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</si>
  <si>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</si>
  <si>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</si>
  <si>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</si>
  <si>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</si>
  <si>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</si>
  <si>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</si>
  <si>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</si>
  <si>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</si>
  <si>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</si>
  <si>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</si>
  <si>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</si>
  <si>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</si>
  <si>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</si>
  <si>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</si>
  <si>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</si>
  <si>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</si>
  <si>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</si>
  <si>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</si>
  <si>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</si>
  <si>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</si>
  <si>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</si>
  <si>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</si>
  <si>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</si>
  <si>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</si>
  <si>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</si>
  <si>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</si>
  <si>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</si>
  <si>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</si>
  <si>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</si>
  <si>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</si>
  <si>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</si>
  <si>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</si>
  <si>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</si>
  <si>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</si>
  <si>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</si>
  <si>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</si>
  <si>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</si>
  <si>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</si>
  <si>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</si>
  <si>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</si>
  <si>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</si>
  <si>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</si>
  <si>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</si>
  <si>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</si>
  <si>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</si>
  <si>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</si>
  <si>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</si>
  <si>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</si>
  <si>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</si>
  <si>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</si>
  <si>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</si>
  <si>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</si>
  <si>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</si>
  <si>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</si>
  <si>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</si>
  <si>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</si>
  <si>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</si>
  <si>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</si>
  <si>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</si>
  <si>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</si>
  <si>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</si>
  <si>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</si>
  <si>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</si>
  <si>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</si>
  <si>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</si>
  <si>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</si>
  <si>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</si>
  <si>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</si>
  <si>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</si>
  <si>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</si>
  <si>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</si>
  <si>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</si>
  <si>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</si>
  <si>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</si>
  <si>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</si>
  <si>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</si>
  <si>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</si>
  <si>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</si>
  <si>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</si>
  <si>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</si>
  <si>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</si>
  <si>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</si>
  <si>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</si>
  <si>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</si>
  <si>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</si>
  <si>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</si>
  <si>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</si>
  <si>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</si>
  <si>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</si>
  <si>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</si>
  <si>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</si>
  <si>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</si>
  <si>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</si>
  <si>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</si>
  <si>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</si>
  <si>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</si>
  <si>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</si>
  <si>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</si>
  <si>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</si>
  <si>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</si>
  <si>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</si>
  <si>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</si>
  <si>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</si>
  <si>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</si>
  <si>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</si>
  <si>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</si>
  <si>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</si>
  <si>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</si>
  <si>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</si>
  <si>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</si>
  <si>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</si>
  <si>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</si>
  <si>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</si>
  <si>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</si>
  <si>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</si>
  <si>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</si>
  <si>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</si>
  <si>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</si>
  <si>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</si>
  <si>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</si>
  <si>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</si>
  <si>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</si>
  <si>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</si>
  <si>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</si>
  <si>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</si>
  <si>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</si>
  <si>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</si>
  <si>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</si>
  <si>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</si>
  <si>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</si>
  <si>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</si>
  <si>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</si>
  <si>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</si>
  <si>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</si>
  <si>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</si>
  <si>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</si>
  <si>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</si>
  <si>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</si>
  <si>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</si>
  <si>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</si>
  <si>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</si>
  <si>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</si>
  <si>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</si>
  <si>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</si>
  <si>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</si>
  <si>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</si>
  <si>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</si>
  <si>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</si>
  <si>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</si>
  <si>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</si>
  <si>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</si>
  <si>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</si>
  <si>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</si>
  <si>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</si>
  <si>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</si>
  <si>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</si>
  <si>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</si>
  <si>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</si>
  <si>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</si>
  <si>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</si>
  <si>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</si>
  <si>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</si>
  <si>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</si>
  <si>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</si>
  <si>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</si>
  <si>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</si>
  <si>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</si>
  <si>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</si>
  <si>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</si>
  <si>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</si>
  <si>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</si>
  <si>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</si>
  <si>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</si>
  <si>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</si>
  <si>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</si>
  <si>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</si>
  <si>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</si>
  <si>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</si>
  <si>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</si>
  <si>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</si>
  <si>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</si>
  <si>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</si>
  <si>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</si>
  <si>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</si>
  <si>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</si>
  <si>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</si>
  <si>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</si>
  <si>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</si>
  <si>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</si>
  <si>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</si>
  <si>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</si>
  <si>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</si>
  <si>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</si>
  <si>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</si>
  <si>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</si>
  <si>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</si>
  <si>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</si>
  <si>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</si>
  <si>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</si>
  <si>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</si>
  <si>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</si>
  <si>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</si>
  <si>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</si>
  <si>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</si>
  <si>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</si>
  <si>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</si>
  <si>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</si>
  <si>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</si>
  <si>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</si>
  <si>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</si>
  <si>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</si>
  <si>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</si>
  <si>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</si>
  <si>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</si>
  <si>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</si>
  <si>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</si>
  <si>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</si>
  <si>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</si>
  <si>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</si>
  <si>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</si>
  <si>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</si>
  <si>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</si>
  <si>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</si>
  <si>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</si>
  <si>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</si>
  <si>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</si>
  <si>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</si>
  <si>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</si>
  <si>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</si>
  <si>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</si>
  <si>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</si>
  <si>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</si>
  <si>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</si>
  <si>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</si>
  <si>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</si>
  <si>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</si>
  <si>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</si>
  <si>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</si>
  <si>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</si>
  <si>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</si>
  <si>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</si>
  <si>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</si>
  <si>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</si>
  <si>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</si>
  <si>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</si>
  <si>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</si>
  <si>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</si>
  <si>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</si>
  <si>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</si>
  <si>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</si>
  <si>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</si>
  <si>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</si>
  <si>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</si>
  <si>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</si>
  <si>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</si>
  <si>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</si>
  <si>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</si>
  <si>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</si>
  <si>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</si>
  <si>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</si>
  <si>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</si>
  <si>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</si>
  <si>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</si>
  <si>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</si>
  <si>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</si>
  <si>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</si>
  <si>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</si>
  <si>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</si>
  <si>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</si>
  <si>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</si>
  <si>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</si>
  <si>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</si>
  <si>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</si>
  <si>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</si>
  <si>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</si>
  <si>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</si>
  <si>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</si>
  <si>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</si>
  <si>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</si>
  <si>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</si>
  <si>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</si>
  <si>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</si>
  <si>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</si>
  <si>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</si>
  <si>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</si>
  <si>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</si>
  <si>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</si>
  <si>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</si>
  <si>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</si>
  <si>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</si>
  <si>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</si>
  <si>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</si>
  <si>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</si>
  <si>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</si>
  <si>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</si>
  <si>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</si>
  <si>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</si>
  <si>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</si>
  <si>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</si>
  <si>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</si>
  <si>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</si>
  <si>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</si>
  <si>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</si>
  <si>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</si>
  <si>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</si>
  <si>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</si>
  <si>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</si>
  <si>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</si>
  <si>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</si>
  <si>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</si>
  <si>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</si>
  <si>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</si>
  <si>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</si>
  <si>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</si>
  <si>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</si>
  <si>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</si>
  <si>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</si>
  <si>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</si>
  <si>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</si>
  <si>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</si>
  <si>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</si>
  <si>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</si>
  <si>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</si>
  <si>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</si>
  <si>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</si>
  <si>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</si>
  <si>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</si>
  <si>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</si>
  <si>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</si>
  <si>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</si>
  <si>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</si>
  <si>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</si>
  <si>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</si>
  <si>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</si>
  <si>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</si>
  <si>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</si>
  <si>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</si>
  <si>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</si>
  <si>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</si>
  <si>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</si>
  <si>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</si>
  <si>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</si>
  <si>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</si>
  <si>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</si>
  <si>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</si>
  <si>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</si>
  <si>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</si>
  <si>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</si>
  <si>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</si>
  <si>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</si>
  <si>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</si>
  <si>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</si>
  <si>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</si>
  <si>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</si>
  <si>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</si>
  <si>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</si>
  <si>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</si>
  <si>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</si>
  <si>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</si>
  <si>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</si>
  <si>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</si>
  <si>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</si>
  <si>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</si>
  <si>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</si>
  <si>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</si>
  <si>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</si>
  <si>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</si>
  <si>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</si>
  <si>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</si>
  <si>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</si>
  <si>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</si>
  <si>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</si>
  <si>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</si>
  <si>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</si>
  <si>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</si>
  <si>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</si>
  <si>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</si>
  <si>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</si>
  <si>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</si>
  <si>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</si>
  <si>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</si>
  <si>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</si>
  <si>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</si>
  <si>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</si>
  <si>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</si>
  <si>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</si>
  <si>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</si>
  <si>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</si>
  <si>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</si>
  <si>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</si>
  <si>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</si>
  <si>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</si>
  <si>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</si>
  <si>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</si>
  <si>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</si>
  <si>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</si>
  <si>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</si>
  <si>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</si>
  <si>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</si>
  <si>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</si>
  <si>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</si>
  <si>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</si>
  <si>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</si>
  <si>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</si>
  <si>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</si>
  <si>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</si>
  <si>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</si>
  <si>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</si>
  <si>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</si>
  <si>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</si>
  <si>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</si>
  <si>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</si>
  <si>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</si>
  <si>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</si>
  <si>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</si>
  <si>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</si>
  <si>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</si>
  <si>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</si>
  <si>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</si>
  <si>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</si>
  <si>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</si>
  <si>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</si>
  <si>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</si>
  <si>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</si>
  <si>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</si>
  <si>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</si>
  <si>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</si>
  <si>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</si>
  <si>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</si>
  <si>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</si>
  <si>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</si>
  <si>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</si>
  <si>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</si>
  <si>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</si>
  <si>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</si>
  <si>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</si>
  <si>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</si>
  <si>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</si>
  <si>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</si>
  <si>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</si>
  <si>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</si>
  <si>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</si>
  <si>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</si>
  <si>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</si>
  <si>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</si>
  <si>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</si>
  <si>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</si>
  <si>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</si>
  <si>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</si>
  <si>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</si>
  <si>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</si>
  <si>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</si>
  <si>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</si>
  <si>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</si>
  <si>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</si>
  <si>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</si>
  <si>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</si>
  <si>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</si>
  <si>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</si>
  <si>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</si>
  <si>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</si>
  <si>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</si>
  <si>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</si>
  <si>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</si>
  <si>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</si>
  <si>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</si>
  <si>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</si>
  <si>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</si>
  <si>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</si>
  <si>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</si>
  <si>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</si>
  <si>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</si>
  <si>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</si>
  <si>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</si>
  <si>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</si>
  <si>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</si>
  <si>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</si>
  <si>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</si>
  <si>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</si>
  <si>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</si>
  <si>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</si>
  <si>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</si>
  <si>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</si>
  <si>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</si>
  <si>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</si>
  <si>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</si>
  <si>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</si>
  <si>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</si>
  <si>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</si>
  <si>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</si>
  <si>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</si>
  <si>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</si>
  <si>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</si>
  <si>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</si>
  <si>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</si>
  <si>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</si>
  <si>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</si>
  <si>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</si>
  <si>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</si>
  <si>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</si>
  <si>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</si>
  <si>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</si>
  <si>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</si>
  <si>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</si>
  <si>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</si>
  <si>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</si>
  <si>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</si>
  <si>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</si>
  <si>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</si>
  <si>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</si>
  <si>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</si>
  <si>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</si>
  <si>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</si>
  <si>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</si>
  <si>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</si>
  <si>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</si>
  <si>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</si>
  <si>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</si>
  <si>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</si>
  <si>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</si>
  <si>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</si>
  <si>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</si>
  <si>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</si>
  <si>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</si>
  <si>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</si>
  <si>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</si>
  <si>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</si>
  <si>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</si>
  <si>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</si>
  <si>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</si>
  <si>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</si>
  <si>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</si>
  <si>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</si>
  <si>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</si>
  <si>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</si>
  <si>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</si>
  <si>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</si>
  <si>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</si>
  <si>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</si>
  <si>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</si>
  <si>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</si>
  <si>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</si>
  <si>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</si>
  <si>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</si>
  <si>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</si>
  <si>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</si>
  <si>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</si>
  <si>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</si>
  <si>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</si>
  <si>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</si>
  <si>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</si>
  <si>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</si>
  <si>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</si>
  <si>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</si>
  <si>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</si>
  <si>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</si>
  <si>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</si>
  <si>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</si>
  <si>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</si>
  <si>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</si>
  <si>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</si>
  <si>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</si>
  <si>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</si>
  <si>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</si>
  <si>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</si>
  <si>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</si>
  <si>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</si>
  <si>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</si>
  <si>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</si>
  <si>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</si>
  <si>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</si>
  <si>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</si>
  <si>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</si>
  <si>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</si>
  <si>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</si>
  <si>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</si>
  <si>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</si>
  <si>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</si>
  <si>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</si>
  <si>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</si>
  <si>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</si>
  <si>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</si>
  <si>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</si>
  <si>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</si>
  <si>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</si>
  <si>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</si>
  <si>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</si>
  <si>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</si>
  <si>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</si>
  <si>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</si>
  <si>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</si>
  <si>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</si>
  <si>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</si>
  <si>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</si>
  <si>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</si>
  <si>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</si>
  <si>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</si>
  <si>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</si>
  <si>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</si>
  <si>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</si>
  <si>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</si>
  <si>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</si>
  <si>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</si>
  <si>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</si>
  <si>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</si>
  <si>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</si>
  <si>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</si>
  <si>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</si>
  <si>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</si>
  <si>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</si>
  <si>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</si>
  <si>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</si>
  <si>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</si>
  <si>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</si>
  <si>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</si>
  <si>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</si>
  <si>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</si>
  <si>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</si>
  <si>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</si>
  <si>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</si>
  <si>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</si>
  <si>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</si>
  <si>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</si>
  <si>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</si>
  <si>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</si>
  <si>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</si>
  <si>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</si>
  <si>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</si>
  <si>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</si>
  <si>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</si>
  <si>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</si>
  <si>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</si>
  <si>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</si>
  <si>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</si>
  <si>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</si>
  <si>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</si>
  <si>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</si>
  <si>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</si>
  <si>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</si>
  <si>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</si>
  <si>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</si>
  <si>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</si>
  <si>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</si>
  <si>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</si>
  <si>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</si>
  <si>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</si>
  <si>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</si>
  <si>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</si>
  <si>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</si>
  <si>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</si>
  <si>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</si>
  <si>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</si>
  <si>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</si>
  <si>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</si>
  <si>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</si>
  <si>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</si>
  <si>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</si>
  <si>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</si>
  <si>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</si>
  <si>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</si>
  <si>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</si>
  <si>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</si>
  <si>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</si>
  <si>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</si>
  <si>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</si>
  <si>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</si>
  <si>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</si>
  <si>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</si>
  <si>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</si>
  <si>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</si>
  <si>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</si>
  <si>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</si>
  <si>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</si>
  <si>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</si>
  <si>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</si>
  <si>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</si>
  <si>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</si>
  <si>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</si>
  <si>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</si>
  <si>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</si>
  <si>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</si>
  <si>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</si>
  <si>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</si>
  <si>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</si>
  <si>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</si>
  <si>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</si>
  <si>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</si>
  <si>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</si>
  <si>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</si>
  <si>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</si>
  <si>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</si>
  <si>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</si>
  <si>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</si>
  <si>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</si>
  <si>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</si>
  <si>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</si>
  <si>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</si>
  <si>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</si>
  <si>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</si>
  <si>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</si>
  <si>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</si>
  <si>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</si>
  <si>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</si>
  <si>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</si>
  <si>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</si>
  <si>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</si>
  <si>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</si>
  <si>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</si>
  <si>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</si>
  <si>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</si>
  <si>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</si>
  <si>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</si>
  <si>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</si>
  <si>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</si>
  <si>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</si>
  <si>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</si>
  <si>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</si>
  <si>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</si>
  <si>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</si>
  <si>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</si>
  <si>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</si>
  <si>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</si>
  <si>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</si>
  <si>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</si>
  <si>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</si>
  <si>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</si>
  <si>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</si>
  <si>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</si>
  <si>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</si>
  <si>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</si>
  <si>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</si>
  <si>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</si>
  <si>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</si>
  <si>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</si>
  <si>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</si>
  <si>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</si>
  <si>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</si>
  <si>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</si>
  <si>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</si>
  <si>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</si>
  <si>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</si>
  <si>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</si>
  <si>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</si>
  <si>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</si>
  <si>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</si>
  <si>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</si>
  <si>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</si>
  <si>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</si>
  <si>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</si>
  <si>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</si>
  <si>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</si>
  <si>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</si>
  <si>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</si>
  <si>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</si>
  <si>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</si>
  <si>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</si>
  <si>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</si>
  <si>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</si>
  <si>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</si>
  <si>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</si>
  <si>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</si>
  <si>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</si>
  <si>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</si>
  <si>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</si>
  <si>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</si>
  <si>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</si>
  <si>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</si>
  <si>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</si>
  <si>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</si>
  <si>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</si>
  <si>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</si>
  <si>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</si>
  <si>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</si>
  <si>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</si>
  <si>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</si>
  <si>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</si>
  <si>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</si>
  <si>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</si>
  <si>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</si>
  <si>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</si>
  <si>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</si>
  <si>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</si>
  <si>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</si>
  <si>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</si>
  <si>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</si>
  <si>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</si>
  <si>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</si>
  <si>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</si>
  <si>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</si>
  <si>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</si>
  <si>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</si>
  <si>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</si>
  <si>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</si>
  <si>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</si>
  <si>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</si>
  <si>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</si>
  <si>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</si>
  <si>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</si>
  <si>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</si>
  <si>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</si>
  <si>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</si>
  <si>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</si>
  <si>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</si>
  <si>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</si>
  <si>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</si>
  <si>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</si>
  <si>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</si>
  <si>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</si>
  <si>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</si>
  <si>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</si>
  <si>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</si>
  <si>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</si>
  <si>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</si>
  <si>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</si>
  <si>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</si>
  <si>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</si>
  <si>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</si>
  <si>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</si>
  <si>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</si>
  <si>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</si>
  <si>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</si>
  <si>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</si>
  <si>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</si>
  <si>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</si>
  <si>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</si>
  <si>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</si>
  <si>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</si>
  <si>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</si>
  <si>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</si>
  <si>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</si>
  <si>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</si>
  <si>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</si>
  <si>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</si>
  <si>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</si>
  <si>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</si>
  <si>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</si>
  <si>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</si>
  <si>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</si>
  <si>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</si>
  <si>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</si>
  <si>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</si>
  <si>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</si>
  <si>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</si>
  <si>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</si>
  <si>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</si>
  <si>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</si>
  <si>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</si>
  <si>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</si>
  <si>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</si>
  <si>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</si>
  <si>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</si>
  <si>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</si>
  <si>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</si>
  <si>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</si>
  <si>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</si>
  <si>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</si>
  <si>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</si>
  <si>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</si>
  <si>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</si>
  <si>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</si>
  <si>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</si>
  <si>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</si>
  <si>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</si>
  <si>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</si>
  <si>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</si>
  <si>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</si>
  <si>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</si>
  <si>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</si>
  <si>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</si>
  <si>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</si>
  <si>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</si>
  <si>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</si>
  <si>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</si>
  <si>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</si>
  <si>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</si>
  <si>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</si>
  <si>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</si>
  <si>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</si>
  <si>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</si>
  <si>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</si>
  <si>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</si>
  <si>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</si>
  <si>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</si>
  <si>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</si>
  <si>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</si>
  <si>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</si>
  <si>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</si>
  <si>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</si>
  <si>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</si>
  <si>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</si>
  <si>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</si>
  <si>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</si>
  <si>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</si>
  <si>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</si>
  <si>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</si>
  <si>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</si>
  <si>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</si>
  <si>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</si>
  <si>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</si>
  <si>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</si>
  <si>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</si>
  <si>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</si>
  <si>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</si>
  <si>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</si>
  <si>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</si>
  <si>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</si>
  <si>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</si>
  <si>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</si>
  <si>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</si>
  <si>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</si>
  <si>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</si>
  <si>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</si>
  <si>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</si>
  <si>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</si>
  <si>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</si>
  <si>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</si>
  <si>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</si>
  <si>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</si>
  <si>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</si>
  <si>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</si>
  <si>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</si>
  <si>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</si>
  <si>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</si>
  <si>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</si>
  <si>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</si>
  <si>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</si>
  <si>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</si>
  <si>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</si>
  <si>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</si>
  <si>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</si>
  <si>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</si>
  <si>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</si>
  <si>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</si>
  <si>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</si>
  <si>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</si>
  <si>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</si>
  <si>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</si>
  <si>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</si>
  <si>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</si>
  <si>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</si>
  <si>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</si>
  <si>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</si>
  <si>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</si>
  <si>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</si>
  <si>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</si>
  <si>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</si>
  <si>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</si>
  <si>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</si>
  <si>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</si>
  <si>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</si>
  <si>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</si>
  <si>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</si>
  <si>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</si>
  <si>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</si>
  <si>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</si>
  <si>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</si>
  <si>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</si>
  <si>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</si>
  <si>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</si>
  <si>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</si>
  <si>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</si>
  <si>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</si>
  <si>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</si>
  <si>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</si>
  <si>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</si>
  <si>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</si>
  <si>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</si>
  <si>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</si>
  <si>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</si>
  <si>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</si>
  <si>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</si>
  <si>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</si>
  <si>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</si>
  <si>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</si>
  <si>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</si>
  <si>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</si>
  <si>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</si>
  <si>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</si>
  <si>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</si>
  <si>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</si>
  <si>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</si>
  <si>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</si>
  <si>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</si>
  <si>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</si>
  <si>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</si>
  <si>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</si>
  <si>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</si>
  <si>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</si>
  <si>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</si>
  <si>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</si>
  <si>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</si>
  <si>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</si>
  <si>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</si>
  <si>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</si>
  <si>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</si>
  <si>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</si>
  <si>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</si>
  <si>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</si>
  <si>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</si>
  <si>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</si>
  <si>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</si>
  <si>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</si>
  <si>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</si>
  <si>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</si>
  <si>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</si>
  <si>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</si>
  <si>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</si>
  <si>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</si>
  <si>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</si>
  <si>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</si>
  <si>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</si>
  <si>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</si>
  <si>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</si>
  <si>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</si>
  <si>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</si>
  <si>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</si>
  <si>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</si>
  <si>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</si>
  <si>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</si>
  <si>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</si>
  <si>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</si>
  <si>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</si>
  <si>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</si>
  <si>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</si>
  <si>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</si>
  <si>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</si>
  <si>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</si>
  <si>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</si>
  <si>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</si>
  <si>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</si>
  <si>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</si>
  <si>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</si>
  <si>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</si>
  <si>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</si>
  <si>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</si>
  <si>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</si>
  <si>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</si>
  <si>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</si>
  <si>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</si>
  <si>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</si>
  <si>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</si>
  <si>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</si>
  <si>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</si>
  <si>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</si>
  <si>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</si>
  <si>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</si>
  <si>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</si>
  <si>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</si>
  <si>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</si>
  <si>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</si>
  <si>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</si>
  <si>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</si>
  <si>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</si>
  <si>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</si>
  <si>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</si>
  <si>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</si>
  <si>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</si>
  <si>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</si>
  <si>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</si>
  <si>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</si>
  <si>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</si>
  <si>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</si>
  <si>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</si>
  <si>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</si>
  <si>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</si>
  <si>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</si>
  <si>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</si>
  <si>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</si>
  <si>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</si>
  <si>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</si>
  <si>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</si>
  <si>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</si>
  <si>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</si>
  <si>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</si>
  <si>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</si>
  <si>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</si>
  <si>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</si>
  <si>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</si>
  <si>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</si>
  <si>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</si>
  <si>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</si>
  <si>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</si>
  <si>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</si>
  <si>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</si>
  <si>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</si>
  <si>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</si>
  <si>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</si>
  <si>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</si>
  <si>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</si>
  <si>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</si>
  <si>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</si>
  <si>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</si>
  <si>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</si>
  <si>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</si>
  <si>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</si>
  <si>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</si>
  <si>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</si>
  <si>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</si>
  <si>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</si>
  <si>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</si>
  <si>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</si>
  <si>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</si>
  <si>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</si>
  <si>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</si>
  <si>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</si>
  <si>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</si>
  <si>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</si>
  <si>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</si>
  <si>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</si>
  <si>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</si>
  <si>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</si>
  <si>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</si>
  <si>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</si>
  <si>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</si>
  <si>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</si>
  <si>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</si>
  <si>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</si>
  <si>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</si>
  <si>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</si>
  <si>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</si>
  <si>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</si>
  <si>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</si>
  <si>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</si>
  <si>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</si>
  <si>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</si>
  <si>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</si>
  <si>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</si>
  <si>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</si>
  <si>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</si>
  <si>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</si>
  <si>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</si>
  <si>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</si>
  <si>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</si>
  <si>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</si>
  <si>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</si>
  <si>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</si>
  <si>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</si>
  <si>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</si>
  <si>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</si>
  <si>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</si>
  <si>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</si>
  <si>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</si>
  <si>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</si>
  <si>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</si>
  <si>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</si>
  <si>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</si>
  <si>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</si>
  <si>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</si>
  <si>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</si>
  <si>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</si>
  <si>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</si>
  <si>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</si>
  <si>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</si>
  <si>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</si>
  <si>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</si>
  <si>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</si>
  <si>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</si>
  <si>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</si>
  <si>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</si>
  <si>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</si>
  <si>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</si>
  <si>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</si>
  <si>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</si>
  <si>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</si>
  <si>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</si>
  <si>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</si>
  <si>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</si>
  <si>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</si>
  <si>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</si>
  <si>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</si>
  <si>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</si>
  <si>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</si>
  <si>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</si>
  <si>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</si>
  <si>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</si>
  <si>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</si>
  <si>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</si>
  <si>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</si>
  <si>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</si>
  <si>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</si>
  <si>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</si>
  <si>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</si>
  <si>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</si>
  <si>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</si>
  <si>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</si>
  <si>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</si>
  <si>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</si>
  <si>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</si>
  <si>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</si>
  <si>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</si>
  <si>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</si>
  <si>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</si>
  <si>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</si>
  <si>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</si>
  <si>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</si>
  <si>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</si>
  <si>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</si>
  <si>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</si>
  <si>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</si>
  <si>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</si>
  <si>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</si>
  <si>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</si>
  <si>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</si>
  <si>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</si>
  <si>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</si>
  <si>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</si>
  <si>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</si>
  <si>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</si>
  <si>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</si>
  <si>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</si>
  <si>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</si>
  <si>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</si>
  <si>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</si>
  <si>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</si>
  <si>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</si>
  <si>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</si>
  <si>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</si>
  <si>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</si>
  <si>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</si>
  <si>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</si>
  <si>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</si>
  <si>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</si>
  <si>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</si>
  <si>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</si>
  <si>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</si>
  <si>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</si>
  <si>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</si>
  <si>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</si>
  <si>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</si>
  <si>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</si>
  <si>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</si>
  <si>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</si>
  <si>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</si>
  <si>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</si>
  <si>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</si>
  <si>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</si>
  <si>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</si>
  <si>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</si>
  <si>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</si>
  <si>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</si>
  <si>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</si>
  <si>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</si>
  <si>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</si>
  <si>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</si>
  <si>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</si>
  <si>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</si>
  <si>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</si>
  <si>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</si>
  <si>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</si>
  <si>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</si>
  <si>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</si>
  <si>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</si>
  <si>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</si>
  <si>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</si>
  <si>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</si>
  <si>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</si>
  <si>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</si>
  <si>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</si>
  <si>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</si>
  <si>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</si>
  <si>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</si>
  <si>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</si>
  <si>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</si>
  <si>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</si>
  <si>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</si>
  <si>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</si>
  <si>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</si>
  <si>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</si>
  <si>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</si>
  <si>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</si>
  <si>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</si>
  <si>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</si>
  <si>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</si>
  <si>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</si>
  <si>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</si>
  <si>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</si>
  <si>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</si>
  <si>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</si>
  <si>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</si>
  <si>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</si>
  <si>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</si>
  <si>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</si>
  <si>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</si>
  <si>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</si>
  <si>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</si>
  <si>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</si>
  <si>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</si>
  <si>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</si>
  <si>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</si>
  <si>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</si>
  <si>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</si>
  <si>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</si>
  <si>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</si>
  <si>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</si>
  <si>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</si>
  <si>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</si>
  <si>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</si>
  <si>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</si>
  <si>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</si>
  <si>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</si>
  <si>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</si>
  <si>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</si>
  <si>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</si>
  <si>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</si>
  <si>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</si>
  <si>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</si>
  <si>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</si>
  <si>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</si>
  <si>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</si>
  <si>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</si>
  <si>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</si>
  <si>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</si>
  <si>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</si>
  <si>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</si>
  <si>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</si>
  <si>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</si>
  <si>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</si>
  <si>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</si>
  <si>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</si>
  <si>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</si>
  <si>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</si>
  <si>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</si>
  <si>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</si>
  <si>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</si>
  <si>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</si>
  <si>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</si>
  <si>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</si>
  <si>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</si>
  <si>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</si>
  <si>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</si>
  <si>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</si>
  <si>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</si>
  <si>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</si>
  <si>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</si>
  <si>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</si>
  <si>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</si>
  <si>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</si>
  <si>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</si>
  <si>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</si>
  <si>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</si>
  <si>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</si>
  <si>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</si>
  <si>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</si>
  <si>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</si>
  <si>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</si>
  <si>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</si>
  <si>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</si>
  <si>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</si>
  <si>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</si>
  <si>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</si>
  <si>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</si>
  <si>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</si>
  <si>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</si>
  <si>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</si>
  <si>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</si>
  <si>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</si>
  <si>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</si>
  <si>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</si>
  <si>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</si>
  <si>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</si>
  <si>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</si>
  <si>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</si>
  <si>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</si>
  <si>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</si>
  <si>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</si>
  <si>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</si>
  <si>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</si>
  <si>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</si>
  <si>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</si>
  <si>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</si>
  <si>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</si>
  <si>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</si>
  <si>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</si>
  <si>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</si>
  <si>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</si>
  <si>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</si>
  <si>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</si>
  <si>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</si>
  <si>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</si>
  <si>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</si>
  <si>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</si>
  <si>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</si>
  <si>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</si>
  <si>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</si>
  <si>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</si>
  <si>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</si>
  <si>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</si>
  <si>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</si>
  <si>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</si>
  <si>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</si>
  <si>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</si>
  <si>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</si>
  <si>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</si>
  <si>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</si>
  <si>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</si>
  <si>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</si>
  <si>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</si>
  <si>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</si>
  <si>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</si>
  <si>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</si>
  <si>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</si>
  <si>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</si>
  <si>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</si>
  <si>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</si>
  <si>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</si>
  <si>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</si>
  <si>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</si>
  <si>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</si>
  <si>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</si>
  <si>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</si>
  <si>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</si>
  <si>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</si>
  <si>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</si>
  <si>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</si>
  <si>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</si>
  <si>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</si>
  <si>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</si>
  <si>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</si>
  <si>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</si>
  <si>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</si>
  <si>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</si>
  <si>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</si>
  <si>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</si>
  <si>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</si>
  <si>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</si>
  <si>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</si>
  <si>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</si>
  <si>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</si>
  <si>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</si>
  <si>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</si>
  <si>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</si>
  <si>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</si>
  <si>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</si>
  <si>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</si>
  <si>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</si>
  <si>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</si>
  <si>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</si>
  <si>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</si>
  <si>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</si>
  <si>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</si>
  <si>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</si>
  <si>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</si>
  <si>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</si>
  <si>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</si>
  <si>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</si>
  <si>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</si>
  <si>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</si>
  <si>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</si>
  <si>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</si>
  <si>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</si>
  <si>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</si>
  <si>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</si>
  <si>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</si>
  <si>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</si>
  <si>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</si>
  <si>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</si>
  <si>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</si>
  <si>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</si>
  <si>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</si>
  <si>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</si>
  <si>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</si>
  <si>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</si>
  <si>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</si>
  <si>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</si>
  <si>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</si>
  <si>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</si>
  <si>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</si>
  <si>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</si>
  <si>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</si>
  <si>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</si>
  <si>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</si>
  <si>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</si>
  <si>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</si>
  <si>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</si>
  <si>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</si>
  <si>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</si>
  <si>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</si>
  <si>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</si>
  <si>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</si>
  <si>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</si>
  <si>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</si>
  <si>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</si>
  <si>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</si>
  <si>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</si>
  <si>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</si>
  <si>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</si>
  <si>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</si>
  <si>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</si>
  <si>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</si>
  <si>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</si>
  <si>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</si>
  <si>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</si>
  <si>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</si>
  <si>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</si>
  <si>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</si>
  <si>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</si>
  <si>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</si>
  <si>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</si>
  <si>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</si>
  <si>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</si>
  <si>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</si>
  <si>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</si>
  <si>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</si>
  <si>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</si>
  <si>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</si>
  <si>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</si>
  <si>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</si>
  <si>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</si>
  <si>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</si>
  <si>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</si>
  <si>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</si>
  <si>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</si>
  <si>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</si>
  <si>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</si>
  <si>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</si>
  <si>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</si>
  <si>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</si>
  <si>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</si>
  <si>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</si>
  <si>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</si>
  <si>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</si>
  <si>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</si>
  <si>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</si>
  <si>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</si>
  <si>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</si>
  <si>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</si>
  <si>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</si>
  <si>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</si>
  <si>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</si>
  <si>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</si>
  <si>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</si>
  <si>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</si>
  <si>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</si>
  <si>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</si>
  <si>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</si>
  <si>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</si>
  <si>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</si>
  <si>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</si>
  <si>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</si>
  <si>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</si>
  <si>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</si>
  <si>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</si>
  <si>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</si>
  <si>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</si>
  <si>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</si>
  <si>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</si>
  <si>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</si>
  <si>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</si>
  <si>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</si>
  <si>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</si>
  <si>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</si>
  <si>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</si>
  <si>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</si>
  <si>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</si>
  <si>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</si>
  <si>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</si>
  <si>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</si>
  <si>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</si>
  <si>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</si>
  <si>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</si>
  <si>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</si>
  <si>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</si>
  <si>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</si>
  <si>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</si>
  <si>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</si>
  <si>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</si>
  <si>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</si>
  <si>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</si>
  <si>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</si>
  <si>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</si>
  <si>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</si>
  <si>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</si>
  <si>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</si>
  <si>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</si>
  <si>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</si>
  <si>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</si>
  <si>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</si>
  <si>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</si>
  <si>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</si>
  <si>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</si>
  <si>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</si>
  <si>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</si>
  <si>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</si>
  <si>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</si>
  <si>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</si>
  <si>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</si>
  <si>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</si>
  <si>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</si>
  <si>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</si>
  <si>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</si>
  <si>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</si>
  <si>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</si>
  <si>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</si>
  <si>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</si>
  <si>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</si>
  <si>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</si>
  <si>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</si>
  <si>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</si>
  <si>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</si>
  <si>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</si>
  <si>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</si>
  <si>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</si>
  <si>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</si>
  <si>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</si>
  <si>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</si>
  <si>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</si>
  <si>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</si>
  <si>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</si>
  <si>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</si>
  <si>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</si>
  <si>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</si>
  <si>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</si>
  <si>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</si>
  <si>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</si>
  <si>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</si>
  <si>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</si>
  <si>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</si>
  <si>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</si>
  <si>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</si>
  <si>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</si>
  <si>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</si>
  <si>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</si>
  <si>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</si>
  <si>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</si>
  <si>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</si>
  <si>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</si>
  <si>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</si>
  <si>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</si>
  <si>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</si>
  <si>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</si>
  <si>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</si>
  <si>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</si>
  <si>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</si>
  <si>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</si>
  <si>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</si>
  <si>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</si>
  <si>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</si>
  <si>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</si>
  <si>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</si>
  <si>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</si>
  <si>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</si>
  <si>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</si>
  <si>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</si>
  <si>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</si>
  <si>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</si>
  <si>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</si>
  <si>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</si>
  <si>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</si>
  <si>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</si>
  <si>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</si>
  <si>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</si>
  <si>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</si>
  <si>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</si>
  <si>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</si>
  <si>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</si>
  <si>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</si>
  <si>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</si>
  <si>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</si>
  <si>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</si>
  <si>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</si>
  <si>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</si>
  <si>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</si>
  <si>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</si>
  <si>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</si>
  <si>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</si>
  <si>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</si>
  <si>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</si>
  <si>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</si>
  <si>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</si>
  <si>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</si>
  <si>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</si>
  <si>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</si>
  <si>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</si>
  <si>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</si>
  <si>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</si>
  <si>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</si>
  <si>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</si>
  <si>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</si>
  <si>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</si>
  <si>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</si>
  <si>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</si>
  <si>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</si>
  <si>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</si>
  <si>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</si>
  <si>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</si>
  <si>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</si>
  <si>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</si>
  <si>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</si>
  <si>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</si>
  <si>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</si>
  <si>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</si>
  <si>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</si>
  <si>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</si>
  <si>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</si>
  <si>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</si>
  <si>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</si>
  <si>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</si>
  <si>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</si>
  <si>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</si>
  <si>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</si>
  <si>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</si>
  <si>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</si>
  <si>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</si>
  <si>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</si>
  <si>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</si>
  <si>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</si>
  <si>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</si>
  <si>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</si>
  <si>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</si>
  <si>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</si>
  <si>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</si>
  <si>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</si>
  <si>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</si>
  <si>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</si>
  <si>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</si>
  <si>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</si>
  <si>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</si>
  <si>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</si>
  <si>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</si>
  <si>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</si>
  <si>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</si>
  <si>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</si>
  <si>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</si>
  <si>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</si>
  <si>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</si>
  <si>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</si>
  <si>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</si>
  <si>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</si>
  <si>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</si>
  <si>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</si>
  <si>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</si>
  <si>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</si>
  <si>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</si>
  <si>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</si>
  <si>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</si>
  <si>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</si>
  <si>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</si>
  <si>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</si>
  <si>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</si>
  <si>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</si>
  <si>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</si>
  <si>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</si>
  <si>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</si>
  <si>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</si>
  <si>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</si>
  <si>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</si>
  <si>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</si>
  <si>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</si>
  <si>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</si>
  <si>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</si>
  <si>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</si>
  <si>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</si>
  <si>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</si>
  <si>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</si>
  <si>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</si>
  <si>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</si>
  <si>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</si>
  <si>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</si>
  <si>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</si>
  <si>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</si>
  <si>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</si>
  <si>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</si>
  <si>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</si>
  <si>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</si>
  <si>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</si>
  <si>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</si>
  <si>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</si>
  <si>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</si>
  <si>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</si>
  <si>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</si>
  <si>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</si>
  <si>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</si>
  <si>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</si>
  <si>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</si>
  <si>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</si>
  <si>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</si>
  <si>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</si>
  <si>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</si>
  <si>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</si>
  <si>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</si>
  <si>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</si>
  <si>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</si>
  <si>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</si>
  <si>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</si>
  <si>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</si>
  <si>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</si>
  <si>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</si>
  <si>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</si>
  <si>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</si>
  <si>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</si>
  <si>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</si>
  <si>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</si>
  <si>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</si>
  <si>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</si>
  <si>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</si>
  <si>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</si>
  <si>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</si>
  <si>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</si>
  <si>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</si>
  <si>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</si>
  <si>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</si>
  <si>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</si>
  <si>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</si>
  <si>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</si>
  <si>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</si>
  <si>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</si>
  <si>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</si>
  <si>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</si>
  <si>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</si>
  <si>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</si>
  <si>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</si>
  <si>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</si>
  <si>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</si>
  <si>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</si>
  <si>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</si>
  <si>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</si>
  <si>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</si>
  <si>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</si>
  <si>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</si>
  <si>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</si>
  <si>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</si>
  <si>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</si>
  <si>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</si>
  <si>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</si>
  <si>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</si>
  <si>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</si>
  <si>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</si>
  <si>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</si>
  <si>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</si>
  <si>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</si>
  <si>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</si>
  <si>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</si>
  <si>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</si>
  <si>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</si>
  <si>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</si>
  <si>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</si>
  <si>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</si>
  <si>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</si>
  <si>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</si>
  <si>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</si>
  <si>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</si>
  <si>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</si>
  <si>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</si>
  <si>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</si>
  <si>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</si>
  <si>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</si>
  <si>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</si>
  <si>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</si>
  <si>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</si>
  <si>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</si>
  <si>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</si>
  <si>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</si>
  <si>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</si>
  <si>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</si>
  <si>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</si>
  <si>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</si>
  <si>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</si>
  <si>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</si>
  <si>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</si>
  <si>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</si>
  <si>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</si>
  <si>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</si>
  <si>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</si>
  <si>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</si>
  <si>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</si>
  <si>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</si>
  <si>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</si>
  <si>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</si>
  <si>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</si>
  <si>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</si>
  <si>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</si>
  <si>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</si>
  <si>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</si>
  <si>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</si>
  <si>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</si>
  <si>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</si>
  <si>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</si>
  <si>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</si>
  <si>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</si>
  <si>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</si>
  <si>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</si>
  <si>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</si>
  <si>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</si>
  <si>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</si>
  <si>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</si>
  <si>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</si>
  <si>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</si>
  <si>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</si>
  <si>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</si>
  <si>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</si>
  <si>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</si>
  <si>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</si>
  <si>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</si>
  <si>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</si>
  <si>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</si>
  <si>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</si>
  <si>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</si>
  <si>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</si>
  <si>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</si>
  <si>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</si>
  <si>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</si>
  <si>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</si>
  <si>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</si>
  <si>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</si>
  <si>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</si>
  <si>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</si>
  <si>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</si>
  <si>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</si>
  <si>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</si>
  <si>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</si>
  <si>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</si>
  <si>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</si>
  <si>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</si>
  <si>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</si>
  <si>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</si>
  <si>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</si>
  <si>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</si>
  <si>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</si>
  <si>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</si>
  <si>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</si>
  <si>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</si>
  <si>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</si>
  <si>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</si>
  <si>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</si>
  <si>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</si>
  <si>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</si>
  <si>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</si>
  <si>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</si>
  <si>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</si>
  <si>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</si>
  <si>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</si>
  <si>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</si>
  <si>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</si>
  <si>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</si>
  <si>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</si>
  <si>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</si>
  <si>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</si>
  <si>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</si>
  <si>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</si>
  <si>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</si>
  <si>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</si>
  <si>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</si>
  <si>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</si>
  <si>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</si>
  <si>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</si>
  <si>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</si>
  <si>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</si>
  <si>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</si>
  <si>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</si>
  <si>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</si>
  <si>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</si>
  <si>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</si>
  <si>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</si>
  <si>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</si>
  <si>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</si>
  <si>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</si>
  <si>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</si>
  <si>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</si>
  <si>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</si>
  <si>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</si>
  <si>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</si>
  <si>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</si>
  <si>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</si>
  <si>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</si>
  <si>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</si>
  <si>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</si>
  <si>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</si>
  <si>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</si>
  <si>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</si>
  <si>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</si>
  <si>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</si>
  <si>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</si>
  <si>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</si>
  <si>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</si>
  <si>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</si>
  <si>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</si>
  <si>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</si>
  <si>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</si>
  <si>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</si>
  <si>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</si>
  <si>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</si>
  <si>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</si>
  <si>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</si>
  <si>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</si>
  <si>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</si>
  <si>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</si>
  <si>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</si>
  <si>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</si>
  <si>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</si>
  <si>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</si>
  <si>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</si>
  <si>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</si>
  <si>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</si>
  <si>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</si>
  <si>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</si>
  <si>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</si>
  <si>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</si>
  <si>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</si>
  <si>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</si>
  <si>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</si>
  <si>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</si>
  <si>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</si>
  <si>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</si>
  <si>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</si>
  <si>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</si>
  <si>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</si>
  <si>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</si>
  <si>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</si>
  <si>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</si>
  <si>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</si>
  <si>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</si>
  <si>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</si>
  <si>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</si>
  <si>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</si>
  <si>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</si>
  <si>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</si>
  <si>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</si>
  <si>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</si>
  <si>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</si>
  <si>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</si>
  <si>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</si>
  <si>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</si>
  <si>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</si>
  <si>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</si>
  <si>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</si>
  <si>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</si>
  <si>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</si>
  <si>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</si>
  <si>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</si>
  <si>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</si>
  <si>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</si>
  <si>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</si>
  <si>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</si>
  <si>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</si>
  <si>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</si>
  <si>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</si>
  <si>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</si>
  <si>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</si>
  <si>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</si>
  <si>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</si>
  <si>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</si>
  <si>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</si>
  <si>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</si>
  <si>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</si>
  <si>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</si>
  <si>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</si>
  <si>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</si>
  <si>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</si>
  <si>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</si>
  <si>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</si>
  <si>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</si>
  <si>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</si>
  <si>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</si>
  <si>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</si>
  <si>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</si>
  <si>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</si>
  <si>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</si>
  <si>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</si>
  <si>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</si>
  <si>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</si>
  <si>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</si>
  <si>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</si>
  <si>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</si>
  <si>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</si>
  <si>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</si>
  <si>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</si>
  <si>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</si>
  <si>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</si>
  <si>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</si>
  <si>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</si>
  <si>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</si>
  <si>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</si>
  <si>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</si>
  <si>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</si>
  <si>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</si>
  <si>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</si>
  <si>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</si>
  <si>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</si>
  <si>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</si>
  <si>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</si>
  <si>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</si>
  <si>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</si>
  <si>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</si>
  <si>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</si>
  <si>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</si>
  <si>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</si>
  <si>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</si>
  <si>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</si>
  <si>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</si>
  <si>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</si>
  <si>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</si>
  <si>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</si>
  <si>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</si>
  <si>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</si>
  <si>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</si>
  <si>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</si>
  <si>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</si>
  <si>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</si>
  <si>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</si>
  <si>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</si>
  <si>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</si>
  <si>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</si>
  <si>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</si>
  <si>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</si>
  <si>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</si>
  <si>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</si>
  <si>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</si>
  <si>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</si>
  <si>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</si>
  <si>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</si>
  <si>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</si>
  <si>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</si>
  <si>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</si>
  <si>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</si>
  <si>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</si>
  <si>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</si>
  <si>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</si>
  <si>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</si>
  <si>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</si>
  <si>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</si>
  <si>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</si>
  <si>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</si>
  <si>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</si>
  <si>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</si>
  <si>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</si>
  <si>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</si>
  <si>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</si>
  <si>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</si>
  <si>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</si>
  <si>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</si>
  <si>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</si>
  <si>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</si>
  <si>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</si>
  <si>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</si>
  <si>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</si>
  <si>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</si>
  <si>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</si>
  <si>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</si>
  <si>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</si>
  <si>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</si>
  <si>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</si>
  <si>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</si>
  <si>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</si>
  <si>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</si>
  <si>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</si>
  <si>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</si>
  <si>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</si>
  <si>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</si>
  <si>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</si>
  <si>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</si>
  <si>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</si>
  <si>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</si>
  <si>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</si>
  <si>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</si>
  <si>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</si>
  <si>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</si>
  <si>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</si>
  <si>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</si>
  <si>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</si>
  <si>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</si>
  <si>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</si>
  <si>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</si>
  <si>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</si>
  <si>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</si>
  <si>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</si>
  <si>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</si>
  <si>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</si>
  <si>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</si>
  <si>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</si>
  <si>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</si>
  <si>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</si>
  <si>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</si>
  <si>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</si>
  <si>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</si>
  <si>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</si>
  <si>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</si>
  <si>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</si>
  <si>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</si>
  <si>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</si>
  <si>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</si>
  <si>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</si>
  <si>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</si>
  <si>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</si>
  <si>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</si>
  <si>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</si>
  <si>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</si>
  <si>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</si>
  <si>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</si>
  <si>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</si>
  <si>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</si>
  <si>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</si>
  <si>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</si>
  <si>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</si>
  <si>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</si>
  <si>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</si>
  <si>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</si>
  <si>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</si>
  <si>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</si>
  <si>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</si>
  <si>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</si>
  <si>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</si>
  <si>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</si>
  <si>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</si>
  <si>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</si>
  <si>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</si>
  <si>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</si>
  <si>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</si>
  <si>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</si>
  <si>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</si>
  <si>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</si>
  <si>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</si>
  <si>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</si>
  <si>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</si>
  <si>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</si>
  <si>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</si>
  <si>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</si>
  <si>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</si>
  <si>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</si>
  <si>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</si>
  <si>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</si>
  <si>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</si>
  <si>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</si>
  <si>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</si>
  <si>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</si>
  <si>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</si>
  <si>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</si>
  <si>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</si>
  <si>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</si>
  <si>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</si>
  <si>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</si>
  <si>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</si>
  <si>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</si>
  <si>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</si>
  <si>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</si>
  <si>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</si>
  <si>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</si>
  <si>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</si>
  <si>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</si>
  <si>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</si>
  <si>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</si>
  <si>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</si>
  <si>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</si>
  <si>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</si>
  <si>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</si>
  <si>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</si>
  <si>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</si>
  <si>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</si>
  <si>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</si>
  <si>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</si>
  <si>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</si>
  <si>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</si>
  <si>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</si>
  <si>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</si>
  <si>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</si>
  <si>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</si>
  <si>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</si>
  <si>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</si>
  <si>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</si>
  <si>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</si>
  <si>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</si>
  <si>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</si>
  <si>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</si>
  <si>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</si>
  <si>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</si>
  <si>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</si>
  <si>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</si>
  <si>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</si>
  <si>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</si>
  <si>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</si>
  <si>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</si>
  <si>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</si>
  <si>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</si>
  <si>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</si>
  <si>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</si>
  <si>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</si>
  <si>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</si>
  <si>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</si>
  <si>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</si>
  <si>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</si>
  <si>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</si>
  <si>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</si>
  <si>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</si>
  <si>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</si>
  <si>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</si>
  <si>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</si>
  <si>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</si>
  <si>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</si>
  <si>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</si>
  <si>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</si>
  <si>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</si>
  <si>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</si>
  <si>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</si>
  <si>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</si>
  <si>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</si>
  <si>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</si>
  <si>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</si>
  <si>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</si>
  <si>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</si>
  <si>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</si>
  <si>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</si>
  <si>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</si>
  <si>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</si>
  <si>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</si>
  <si>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</si>
  <si>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</si>
  <si>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</si>
  <si>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</si>
  <si>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</si>
  <si>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</si>
  <si>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</si>
  <si>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</si>
  <si>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</si>
  <si>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</si>
  <si>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</si>
  <si>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</si>
  <si>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</si>
  <si>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</si>
  <si>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</si>
  <si>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</si>
  <si>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</si>
  <si>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</si>
  <si>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</si>
  <si>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</si>
  <si>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</si>
  <si>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</si>
  <si>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</si>
  <si>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</si>
  <si>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</si>
  <si>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</si>
  <si>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</si>
  <si>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</si>
  <si>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</si>
  <si>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</si>
  <si>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</si>
  <si>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</si>
  <si>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</si>
  <si>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</si>
  <si>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</si>
  <si>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</si>
  <si>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</si>
  <si>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</si>
  <si>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</si>
  <si>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</si>
  <si>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</si>
  <si>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</si>
  <si>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</si>
  <si>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</si>
  <si>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</si>
  <si>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</si>
  <si>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</si>
  <si>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</si>
  <si>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</si>
  <si>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</si>
  <si>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</si>
  <si>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</si>
  <si>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</si>
  <si>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</si>
  <si>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</si>
  <si>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</si>
  <si>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</si>
  <si>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</si>
  <si>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</si>
  <si>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</si>
  <si>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</si>
  <si>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</si>
  <si>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</si>
  <si>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</si>
  <si>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</si>
  <si>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</si>
  <si>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</si>
  <si>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</si>
  <si>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</si>
  <si>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</si>
  <si>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</si>
  <si>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</si>
  <si>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</si>
  <si>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</si>
  <si>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</si>
  <si>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</si>
  <si>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</si>
  <si>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</si>
  <si>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</si>
  <si>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</si>
  <si>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</si>
  <si>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</si>
  <si>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</si>
  <si>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</si>
  <si>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</si>
  <si>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</si>
  <si>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</si>
  <si>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</si>
  <si>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</si>
  <si>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</si>
  <si>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</si>
  <si>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</si>
  <si>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</si>
  <si>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</si>
  <si>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</si>
  <si>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</si>
  <si>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</si>
  <si>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</si>
  <si>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</si>
  <si>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</si>
  <si>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</si>
  <si>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</si>
  <si>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</si>
  <si>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</si>
  <si>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</si>
  <si>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</si>
  <si>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</si>
  <si>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</si>
  <si>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</si>
  <si>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</si>
  <si>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</si>
  <si>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</si>
  <si>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</si>
  <si>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</si>
  <si>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</si>
  <si>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</si>
  <si>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</si>
  <si>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</si>
  <si>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</si>
  <si>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</si>
  <si>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</si>
  <si>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</si>
  <si>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</si>
  <si>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</si>
  <si>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</si>
  <si>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</si>
  <si>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</si>
  <si>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</si>
  <si>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</si>
  <si>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</si>
  <si>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</si>
  <si>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</si>
  <si>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</si>
  <si>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</si>
  <si>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</si>
  <si>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</si>
  <si>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</si>
  <si>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</si>
  <si>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</si>
  <si>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</si>
  <si>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</si>
  <si>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</si>
  <si>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</si>
  <si>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</si>
  <si>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</si>
  <si>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</si>
  <si>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</si>
  <si>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</si>
  <si>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</si>
  <si>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</si>
  <si>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</si>
  <si>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</si>
  <si>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</si>
  <si>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</si>
  <si>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</si>
  <si>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</si>
  <si>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</si>
  <si>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</si>
  <si>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</si>
  <si>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</si>
  <si>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</si>
  <si>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</si>
  <si>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</si>
  <si>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</si>
  <si>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</si>
  <si>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</si>
  <si>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</si>
  <si>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</si>
  <si>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</si>
  <si>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</si>
  <si>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</si>
  <si>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</si>
  <si>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</si>
  <si>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</si>
  <si>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</si>
  <si>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</si>
  <si>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</si>
  <si>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</si>
  <si>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</si>
  <si>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</si>
  <si>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</si>
  <si>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</si>
  <si>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</si>
  <si>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</si>
  <si>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</si>
  <si>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</si>
  <si>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</si>
  <si>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</si>
  <si>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</si>
  <si>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</si>
  <si>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</si>
  <si>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</si>
  <si>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</si>
  <si>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</si>
  <si>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</si>
  <si>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</si>
  <si>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</si>
  <si>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</si>
  <si>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</si>
  <si>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</si>
  <si>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</si>
  <si>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</si>
  <si>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</si>
  <si>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</si>
  <si>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</si>
  <si>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</si>
  <si>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</si>
  <si>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</si>
  <si>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</si>
  <si>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</si>
  <si>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</si>
  <si>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</si>
  <si>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</si>
  <si>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</si>
  <si>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</si>
  <si>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</si>
  <si>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</si>
  <si>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</si>
  <si>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</si>
  <si>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</si>
  <si>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</si>
  <si>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</si>
  <si>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</si>
  <si>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</si>
  <si>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</si>
  <si>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</si>
  <si>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</si>
  <si>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</si>
  <si>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</si>
  <si>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</si>
  <si>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</si>
  <si>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</si>
  <si>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</si>
  <si>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</si>
  <si>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</si>
  <si>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</si>
  <si>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</si>
  <si>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</si>
  <si>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</si>
  <si>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</si>
  <si>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</si>
  <si>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</si>
  <si>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</si>
  <si>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</si>
  <si>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</si>
  <si>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</si>
  <si>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</si>
  <si>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</si>
  <si>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</si>
  <si>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</si>
  <si>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</si>
  <si>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</si>
  <si>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</si>
  <si>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</si>
  <si>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</si>
  <si>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</si>
  <si>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</si>
  <si>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</si>
  <si>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</si>
  <si>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</si>
  <si>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</si>
  <si>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</si>
  <si>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</si>
  <si>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</si>
  <si>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</si>
  <si>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</si>
  <si>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</si>
  <si>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</si>
  <si>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</si>
  <si>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</si>
  <si>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</si>
  <si>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</si>
  <si>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</si>
  <si>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</si>
  <si>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</si>
  <si>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</si>
  <si>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</si>
  <si>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</si>
  <si>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</si>
  <si>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</si>
  <si>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</si>
  <si>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</si>
  <si>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</si>
  <si>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</si>
  <si>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</si>
  <si>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</si>
  <si>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</si>
  <si>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</si>
  <si>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</si>
  <si>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</si>
  <si>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</si>
  <si>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</si>
  <si>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</si>
  <si>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</si>
  <si>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</si>
  <si>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</si>
  <si>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</si>
  <si>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</si>
  <si>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</si>
  <si>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</si>
  <si>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</si>
  <si>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</si>
  <si>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</si>
  <si>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</si>
  <si>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</si>
  <si>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</si>
  <si>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</si>
  <si>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</si>
  <si>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</si>
  <si>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</si>
  <si>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</si>
  <si>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</si>
  <si>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</si>
  <si>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</si>
  <si>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</si>
  <si>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</si>
  <si>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</si>
  <si>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</si>
  <si>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</si>
  <si>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</si>
  <si>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</si>
  <si>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</si>
  <si>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</si>
  <si>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</si>
  <si>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</si>
  <si>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</si>
  <si>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</si>
  <si>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</si>
  <si>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</si>
  <si>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</si>
  <si>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</si>
  <si>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</si>
  <si>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</si>
  <si>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</si>
  <si>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</si>
  <si>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</si>
  <si>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</si>
  <si>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</si>
  <si>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</si>
  <si>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</si>
  <si>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</si>
  <si>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</si>
  <si>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</si>
  <si>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</si>
  <si>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</si>
  <si>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</si>
  <si>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</si>
  <si>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</si>
  <si>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</si>
  <si>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</si>
  <si>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</si>
  <si>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</si>
  <si>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</si>
  <si>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</si>
  <si>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</si>
  <si>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</si>
  <si>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</si>
  <si>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</si>
  <si>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</si>
  <si>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</si>
  <si>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</si>
  <si>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</si>
  <si>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</si>
  <si>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</si>
  <si>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</si>
  <si>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</si>
  <si>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</si>
  <si>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</si>
  <si>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</si>
  <si>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</si>
  <si>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</si>
  <si>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</si>
  <si>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</si>
  <si>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</si>
  <si>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</si>
  <si>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</si>
  <si>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</si>
  <si>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</si>
  <si>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</si>
  <si>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</si>
  <si>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</si>
  <si>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</si>
  <si>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</si>
  <si>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</si>
  <si>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</si>
  <si>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</si>
  <si>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</si>
  <si>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</si>
  <si>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</si>
  <si>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</si>
  <si>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</si>
  <si>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</si>
  <si>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</si>
  <si>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</si>
  <si>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</si>
  <si>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</si>
  <si>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</si>
  <si>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</si>
  <si>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</si>
  <si>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</si>
  <si>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</si>
  <si>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</si>
  <si>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</si>
  <si>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</si>
  <si>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</si>
  <si>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</si>
  <si>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</si>
  <si>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</si>
  <si>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</si>
  <si>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</si>
  <si>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</si>
  <si>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</si>
  <si>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</si>
  <si>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</si>
  <si>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</si>
  <si>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</si>
  <si>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</si>
  <si>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</si>
  <si>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</si>
  <si>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</si>
  <si>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</si>
  <si>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</si>
  <si>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</si>
  <si>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</si>
  <si>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</si>
  <si>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</si>
  <si>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</si>
  <si>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</si>
  <si>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</si>
  <si>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</si>
  <si>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</si>
  <si>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</si>
  <si>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</si>
  <si>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</si>
  <si>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</si>
  <si>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</si>
  <si>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</si>
  <si>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</si>
  <si>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</si>
  <si>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</si>
  <si>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</si>
  <si>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</si>
  <si>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</si>
  <si>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</si>
  <si>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</si>
  <si>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</si>
  <si>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</si>
  <si>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</si>
  <si>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</si>
  <si>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</si>
  <si>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</si>
  <si>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</si>
  <si>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</si>
  <si>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</si>
  <si>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</si>
  <si>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</si>
  <si>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</si>
  <si>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</si>
  <si>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</si>
  <si>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</si>
  <si>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</si>
  <si>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</si>
  <si>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</si>
  <si>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</si>
  <si>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</si>
  <si>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</si>
  <si>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</si>
  <si>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</si>
  <si>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</si>
  <si>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</si>
  <si>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</si>
  <si>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</si>
  <si>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</si>
  <si>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</si>
  <si>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</si>
  <si>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</si>
  <si>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</si>
  <si>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</si>
  <si>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</si>
  <si>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</si>
  <si>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</si>
  <si>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</si>
  <si>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</si>
  <si>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</si>
  <si>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</si>
  <si>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</si>
  <si>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</si>
  <si>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</si>
  <si>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</si>
  <si>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</si>
  <si>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</si>
  <si>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</si>
  <si>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</si>
  <si>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</si>
  <si>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</si>
  <si>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</si>
  <si>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</si>
  <si>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</si>
  <si>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</si>
  <si>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</si>
  <si>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</si>
  <si>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</si>
  <si>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</si>
  <si>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</si>
  <si>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</si>
  <si>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</si>
  <si>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</si>
  <si>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</si>
  <si>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</si>
  <si>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</si>
  <si>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</si>
  <si>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</si>
  <si>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</si>
  <si>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</si>
  <si>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</si>
  <si>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</si>
  <si>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</si>
  <si>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</si>
  <si>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</si>
  <si>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</si>
  <si>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</si>
  <si>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</si>
  <si>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</si>
  <si>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</si>
  <si>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</si>
  <si>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</si>
  <si>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</si>
  <si>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</si>
  <si>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</si>
  <si>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</si>
  <si>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</si>
  <si>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</si>
  <si>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</si>
  <si>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</si>
  <si>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</si>
  <si>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</si>
  <si>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</si>
  <si>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</si>
  <si>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</si>
  <si>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</si>
  <si>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</si>
  <si>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</si>
  <si>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</si>
  <si>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</si>
  <si>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</si>
  <si>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</si>
  <si>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</si>
  <si>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</si>
  <si>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</si>
  <si>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</si>
  <si>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</si>
  <si>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</si>
  <si>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</si>
  <si>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</si>
  <si>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</si>
  <si>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</si>
  <si>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</si>
  <si>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</si>
  <si>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</si>
  <si>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</si>
  <si>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</si>
  <si>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</si>
  <si>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</si>
  <si>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</si>
  <si>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</si>
  <si>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</si>
  <si>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</si>
  <si>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</si>
  <si>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</si>
  <si>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</si>
  <si>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</si>
  <si>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</si>
  <si>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</si>
  <si>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</si>
  <si>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</si>
  <si>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</si>
  <si>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</si>
  <si>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</si>
  <si>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</si>
  <si>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</si>
  <si>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</si>
  <si>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</si>
  <si>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</si>
  <si>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</si>
  <si>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</si>
  <si>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</si>
  <si>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</si>
  <si>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</si>
  <si>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</si>
  <si>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</si>
  <si>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</si>
  <si>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</si>
  <si>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</si>
  <si>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</si>
  <si>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</si>
  <si>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</si>
  <si>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</si>
  <si>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</si>
  <si>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</si>
  <si>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</si>
  <si>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</si>
  <si>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</si>
  <si>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</si>
  <si>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</si>
  <si>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</si>
  <si>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</si>
  <si>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</si>
  <si>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</si>
  <si>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</si>
  <si>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</si>
  <si>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</si>
  <si>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</si>
  <si>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</si>
  <si>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</si>
  <si>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</si>
  <si>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</si>
  <si>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</si>
  <si>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</si>
  <si>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</si>
  <si>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</si>
  <si>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</si>
  <si>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</si>
  <si>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</si>
  <si>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</si>
  <si>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</si>
  <si>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</si>
  <si>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</si>
  <si>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</si>
  <si>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</si>
  <si>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</si>
  <si>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</si>
  <si>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</si>
  <si>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</si>
  <si>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</si>
  <si>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</si>
  <si>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</si>
  <si>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</si>
  <si>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</si>
  <si>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</si>
  <si>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</si>
  <si>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</si>
  <si>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</si>
  <si>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</si>
  <si>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</si>
  <si>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</si>
  <si>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</si>
  <si>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</si>
  <si>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</si>
  <si>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</si>
  <si>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</si>
  <si>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</si>
  <si>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</si>
  <si>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</si>
  <si>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</si>
  <si>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</si>
  <si>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</si>
  <si>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</si>
  <si>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</si>
  <si>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</si>
  <si>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</si>
  <si>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</si>
  <si>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</si>
  <si>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</si>
  <si>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</si>
  <si>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</si>
  <si>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</si>
  <si>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</si>
  <si>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</si>
  <si>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</si>
  <si>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</si>
  <si>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</si>
  <si>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</si>
  <si>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</si>
  <si>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</si>
  <si>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</si>
  <si>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</si>
  <si>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</si>
  <si>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</si>
  <si>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</si>
  <si>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</si>
  <si>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</si>
  <si>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</si>
  <si>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</si>
  <si>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</si>
  <si>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</si>
  <si>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</si>
  <si>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</si>
  <si>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</si>
  <si>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</si>
  <si>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</si>
  <si>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</si>
  <si>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</si>
  <si>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</si>
  <si>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</si>
  <si>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</si>
  <si>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</si>
  <si>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</si>
  <si>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</si>
  <si>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</si>
  <si>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</si>
  <si>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</si>
  <si>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</si>
  <si>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</si>
  <si>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</si>
  <si>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</si>
  <si>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</si>
  <si>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</si>
  <si>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</si>
  <si>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</si>
  <si>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</si>
  <si>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</si>
  <si>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</si>
  <si>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</si>
  <si>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</si>
  <si>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</si>
  <si>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</si>
  <si>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</si>
  <si>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</si>
  <si>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</si>
  <si>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</si>
  <si>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</si>
  <si>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</si>
  <si>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</si>
  <si>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</si>
  <si>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</si>
  <si>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</si>
  <si>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</si>
  <si>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</si>
  <si>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</si>
  <si>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</si>
  <si>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</si>
  <si>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</si>
  <si>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</si>
  <si>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</si>
  <si>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</si>
  <si>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</si>
  <si>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</si>
  <si>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</si>
  <si>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</si>
  <si>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</si>
  <si>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</si>
  <si>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</si>
  <si>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</si>
  <si>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</si>
  <si>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</si>
  <si>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</si>
  <si>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</si>
  <si>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</si>
  <si>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</si>
  <si>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</si>
  <si>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</si>
  <si>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</si>
  <si>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</si>
  <si>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</si>
  <si>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</si>
  <si>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</si>
  <si>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</si>
  <si>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</si>
  <si>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</si>
  <si>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</si>
  <si>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</si>
  <si>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</si>
  <si>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</si>
  <si>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</si>
  <si>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</si>
  <si>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</si>
  <si>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</si>
  <si>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</si>
  <si>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</si>
  <si>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</si>
  <si>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</si>
  <si>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</si>
  <si>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</si>
  <si>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</si>
  <si>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</si>
  <si>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</si>
  <si>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</si>
  <si>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</si>
  <si>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</si>
  <si>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</si>
  <si>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</si>
  <si>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</si>
  <si>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</si>
  <si>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</si>
  <si>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</si>
  <si>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</si>
  <si>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</si>
  <si>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</si>
  <si>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</si>
  <si>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</si>
  <si>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</si>
  <si>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</si>
  <si>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</si>
  <si>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</si>
  <si>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</si>
  <si>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</si>
  <si>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</si>
  <si>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</si>
  <si>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</si>
  <si>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</si>
  <si>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</si>
  <si>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</si>
  <si>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</si>
  <si>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</si>
  <si>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</si>
  <si>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</si>
  <si>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</si>
  <si>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</si>
  <si>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</si>
  <si>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</si>
  <si>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</si>
  <si>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</si>
  <si>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</si>
  <si>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</si>
  <si>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</si>
  <si>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</si>
  <si>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</si>
  <si>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</si>
  <si>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</si>
  <si>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</si>
  <si>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</si>
  <si>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</si>
  <si>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</si>
  <si>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</si>
  <si>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</si>
  <si>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</si>
  <si>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</si>
  <si>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</si>
  <si>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</si>
  <si>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</si>
  <si>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</si>
  <si>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</si>
  <si>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</si>
  <si>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</si>
  <si>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</si>
  <si>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</si>
  <si>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</si>
  <si>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</si>
  <si>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</si>
  <si>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</si>
  <si>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</si>
  <si>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</si>
  <si>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</si>
  <si>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</si>
  <si>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</si>
  <si>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</si>
  <si>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</si>
  <si>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</si>
  <si>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</si>
  <si>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</si>
  <si>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</si>
  <si>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</si>
  <si>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</si>
  <si>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</si>
  <si>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</si>
  <si>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</si>
  <si>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</si>
  <si>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</si>
  <si>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</si>
  <si>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</si>
  <si>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</si>
  <si>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</si>
  <si>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</si>
  <si>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</si>
  <si>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</si>
  <si>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</si>
  <si>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</si>
  <si>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</si>
  <si>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</si>
  <si>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</si>
  <si>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</si>
  <si>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</si>
  <si>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</si>
  <si>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</si>
  <si>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</si>
  <si>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</si>
  <si>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</si>
  <si>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</si>
  <si>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</si>
  <si>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</si>
  <si>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</si>
  <si>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</si>
  <si>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</si>
  <si>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</si>
  <si>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</si>
  <si>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</si>
  <si>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</si>
  <si>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</si>
  <si>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</si>
  <si>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</si>
  <si>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</si>
  <si>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</si>
  <si>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</si>
  <si>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</si>
  <si>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</si>
  <si>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</si>
  <si>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</si>
  <si>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</si>
  <si>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</si>
  <si>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</si>
  <si>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</si>
  <si>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</si>
  <si>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</si>
  <si>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</si>
  <si>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</si>
  <si>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</si>
  <si>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</si>
  <si>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</si>
  <si>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</si>
  <si>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</si>
  <si>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</si>
  <si>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</si>
  <si>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</si>
  <si>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</si>
  <si>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</si>
  <si>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</si>
  <si>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</si>
  <si>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</si>
  <si>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</si>
  <si>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</si>
  <si>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</si>
  <si>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</si>
  <si>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</si>
  <si>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</si>
  <si>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</si>
  <si>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</si>
  <si>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</si>
  <si>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</si>
  <si>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</si>
  <si>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</si>
  <si>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</si>
  <si>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</si>
  <si>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</si>
  <si>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</si>
  <si>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</si>
  <si>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</si>
  <si>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</si>
  <si>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</si>
  <si>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</si>
  <si>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</si>
  <si>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</si>
  <si>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</si>
  <si>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</si>
  <si>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</si>
  <si>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</si>
  <si>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</si>
  <si>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</si>
  <si>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</si>
  <si>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</si>
  <si>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</si>
  <si>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</si>
  <si>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</si>
  <si>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</si>
  <si>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</si>
  <si>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</si>
  <si>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</si>
  <si>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</si>
  <si>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</si>
  <si>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</si>
  <si>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</si>
  <si>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</si>
  <si>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</si>
  <si>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</si>
  <si>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</si>
  <si>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</si>
  <si>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</si>
  <si>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</si>
  <si>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</si>
  <si>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</si>
  <si>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</si>
  <si>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</si>
  <si>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</si>
  <si>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</si>
  <si>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</si>
  <si>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</si>
  <si>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</si>
  <si>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</si>
  <si>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</si>
  <si>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</si>
  <si>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</si>
  <si>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</si>
  <si>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</si>
  <si>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</si>
  <si>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</si>
  <si>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</si>
  <si>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</si>
  <si>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</si>
  <si>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</si>
  <si>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</si>
  <si>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</si>
  <si>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</si>
  <si>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</si>
  <si>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</si>
  <si>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</si>
  <si>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</si>
  <si>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</si>
  <si>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</si>
  <si>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</si>
  <si>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</si>
  <si>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</si>
  <si>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</si>
  <si>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</si>
  <si>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</si>
  <si>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</si>
  <si>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</si>
  <si>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</si>
  <si>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</si>
  <si>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</si>
  <si>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</si>
  <si>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</si>
  <si>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</si>
  <si>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</si>
  <si>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</si>
  <si>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</si>
  <si>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</si>
  <si>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</si>
  <si>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</si>
  <si>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</si>
  <si>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</si>
  <si>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</si>
  <si>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</si>
  <si>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</si>
  <si>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</si>
  <si>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</si>
  <si>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</si>
  <si>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</si>
  <si>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</si>
  <si>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</si>
  <si>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</si>
  <si>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</si>
  <si>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</si>
  <si>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</si>
  <si>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</si>
  <si>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</si>
  <si>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</si>
  <si>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</si>
  <si>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</si>
  <si>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</si>
  <si>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</si>
  <si>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</si>
  <si>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</si>
  <si>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</si>
  <si>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</si>
  <si>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</si>
  <si>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</si>
  <si>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</si>
  <si>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</si>
  <si>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</si>
  <si>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</si>
  <si>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</si>
  <si>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</si>
  <si>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</si>
  <si>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</si>
  <si>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</si>
  <si>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</si>
  <si>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</si>
  <si>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</si>
  <si>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</si>
  <si>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</si>
  <si>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</si>
  <si>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</si>
  <si>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</si>
  <si>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</si>
  <si>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</si>
  <si>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</si>
  <si>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</si>
  <si>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</si>
  <si>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</si>
  <si>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</si>
  <si>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</si>
  <si>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</si>
  <si>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</si>
  <si>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</si>
  <si>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</si>
  <si>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</si>
  <si>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</si>
  <si>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</si>
  <si>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</si>
  <si>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</si>
  <si>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</si>
  <si>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</si>
  <si>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</si>
  <si>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</si>
  <si>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</si>
  <si>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</si>
  <si>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</si>
  <si>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</si>
  <si>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</si>
  <si>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</si>
  <si>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</si>
  <si>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</si>
  <si>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</si>
  <si>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</si>
  <si>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</si>
  <si>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</si>
  <si>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</si>
  <si>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</si>
  <si>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</si>
  <si>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</si>
  <si>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</si>
  <si>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</si>
  <si>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</si>
  <si>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</si>
  <si>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</si>
  <si>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</si>
  <si>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</si>
  <si>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</si>
  <si>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</si>
  <si>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</si>
  <si>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</si>
  <si>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</si>
  <si>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</si>
  <si>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</si>
  <si>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</si>
  <si>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</si>
  <si>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</si>
  <si>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</si>
  <si>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</si>
  <si>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</si>
  <si>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</si>
  <si>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</si>
  <si>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</si>
  <si>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</si>
  <si>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</si>
  <si>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</si>
  <si>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</si>
  <si>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</si>
  <si>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</si>
  <si>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</si>
  <si>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</si>
  <si>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</si>
  <si>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</si>
  <si>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</si>
  <si>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</si>
  <si>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</si>
  <si>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</si>
  <si>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</si>
  <si>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</si>
  <si>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</si>
  <si>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</si>
  <si>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</si>
  <si>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</si>
  <si>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</si>
  <si>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</si>
  <si>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</si>
  <si>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</si>
  <si>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</si>
  <si>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</si>
  <si>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</si>
  <si>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</si>
  <si>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</si>
  <si>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</si>
  <si>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</si>
  <si>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</si>
  <si>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</si>
  <si>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</si>
  <si>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</si>
  <si>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</si>
  <si>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</si>
  <si>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</si>
  <si>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</si>
  <si>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</si>
  <si>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</si>
  <si>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</si>
  <si>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</si>
  <si>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</si>
  <si>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</si>
  <si>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</si>
  <si>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</si>
  <si>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</si>
  <si>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</si>
  <si>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</si>
  <si>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</si>
  <si>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</si>
  <si>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</si>
  <si>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</si>
  <si>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</si>
  <si>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</si>
  <si>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</si>
  <si>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</si>
  <si>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</si>
  <si>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</si>
  <si>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</si>
  <si>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</si>
  <si>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</si>
  <si>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</si>
  <si>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</si>
  <si>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</si>
  <si>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</si>
  <si>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</si>
  <si>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</si>
  <si>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</si>
  <si>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</si>
  <si>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</si>
  <si>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</si>
  <si>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</si>
  <si>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</si>
  <si>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</si>
  <si>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</si>
  <si>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</si>
  <si>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</si>
  <si>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</si>
  <si>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</si>
  <si>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</si>
  <si>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</si>
  <si>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</si>
  <si>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</si>
  <si>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</si>
  <si>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</si>
  <si>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</si>
  <si>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</si>
  <si>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</si>
  <si>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</si>
  <si>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</si>
  <si>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</si>
  <si>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</si>
  <si>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</si>
  <si>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</si>
  <si>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</si>
  <si>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</si>
  <si>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</si>
  <si>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</si>
  <si>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</si>
  <si>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</si>
  <si>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</si>
  <si>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</si>
  <si>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</si>
  <si>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</si>
  <si>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</si>
  <si>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</si>
  <si>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</si>
  <si>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</si>
  <si>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</si>
  <si>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</si>
  <si>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</si>
  <si>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</si>
  <si>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</si>
  <si>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</si>
  <si>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</si>
  <si>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</si>
  <si>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</si>
  <si>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</si>
  <si>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</si>
  <si>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</si>
  <si>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</si>
  <si>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</si>
  <si>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</si>
  <si>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</si>
  <si>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</si>
  <si>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</si>
  <si>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</si>
  <si>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</si>
  <si>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</si>
  <si>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</si>
  <si>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</si>
  <si>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</si>
  <si>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</si>
  <si>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</si>
  <si>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</si>
  <si>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</si>
  <si>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</si>
  <si>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</si>
  <si>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</si>
  <si>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</si>
  <si>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</si>
  <si>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</si>
  <si>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</si>
  <si>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</si>
  <si>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</si>
  <si>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</si>
  <si>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</si>
  <si>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</si>
  <si>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</si>
  <si>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</si>
  <si>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</si>
  <si>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</si>
  <si>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</si>
  <si>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</si>
  <si>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</si>
  <si>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</si>
  <si>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</si>
  <si>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</si>
  <si>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</si>
  <si>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</si>
  <si>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</si>
  <si>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</si>
  <si>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</si>
  <si>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</si>
  <si>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</si>
  <si>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</si>
  <si>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</si>
  <si>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</si>
  <si>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</si>
  <si>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</si>
  <si>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</si>
  <si>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</si>
  <si>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</si>
  <si>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</si>
  <si>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</si>
  <si>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</si>
  <si>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</si>
  <si>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</si>
  <si>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</si>
  <si>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</si>
  <si>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</si>
  <si>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</si>
  <si>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</si>
  <si>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</si>
  <si>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</si>
  <si>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</si>
  <si>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</si>
  <si>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</si>
  <si>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</si>
  <si>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</si>
  <si>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</si>
  <si>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</si>
  <si>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</si>
  <si>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</si>
  <si>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</si>
  <si>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</si>
  <si>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</si>
  <si>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</si>
  <si>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</si>
  <si>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</si>
  <si>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</si>
  <si>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</si>
  <si>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</si>
  <si>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</si>
  <si>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</si>
  <si>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</si>
  <si>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</si>
  <si>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</si>
  <si>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</si>
  <si>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</si>
  <si>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</si>
  <si>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</si>
  <si>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</si>
  <si>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</si>
  <si>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</si>
  <si>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</si>
  <si>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</si>
  <si>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</si>
  <si>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</si>
  <si>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</si>
  <si>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</si>
  <si>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</si>
  <si>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</si>
  <si>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</si>
  <si>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</si>
  <si>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</si>
  <si>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</si>
  <si>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</si>
  <si>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</si>
  <si>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</si>
  <si>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</si>
  <si>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</si>
  <si>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</si>
  <si>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</si>
  <si>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</si>
  <si>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</si>
  <si>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</si>
  <si>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</si>
  <si>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</si>
  <si>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</si>
  <si>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</si>
  <si>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</si>
  <si>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</si>
  <si>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</si>
  <si>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</si>
  <si>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</si>
  <si>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</si>
  <si>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</si>
  <si>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</si>
  <si>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</si>
  <si>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</si>
  <si>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</si>
  <si>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</si>
  <si>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</si>
  <si>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</si>
  <si>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</si>
  <si>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</si>
  <si>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</si>
  <si>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</si>
  <si>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</si>
  <si>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</si>
  <si>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</si>
  <si>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</si>
  <si>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</si>
  <si>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</si>
  <si>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</si>
  <si>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</si>
  <si>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</si>
  <si>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</si>
  <si>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</si>
  <si>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</si>
  <si>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</si>
  <si>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</si>
  <si>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</si>
  <si>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</si>
  <si>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</si>
  <si>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</si>
  <si>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</si>
  <si>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</si>
  <si>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</si>
  <si>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</si>
  <si>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</si>
  <si>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</si>
  <si>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</si>
  <si>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</si>
  <si>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</si>
  <si>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</si>
  <si>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</si>
  <si>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</si>
  <si>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</si>
  <si>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</si>
  <si>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</si>
  <si>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</si>
  <si>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</si>
  <si>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</si>
  <si>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</si>
  <si>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</si>
  <si>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</si>
  <si>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</si>
  <si>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</si>
  <si>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</si>
  <si>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</si>
  <si>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</si>
  <si>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</si>
  <si>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</si>
  <si>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</si>
  <si>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</si>
  <si>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</si>
  <si>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</si>
  <si>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</si>
  <si>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</si>
  <si>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</si>
  <si>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</si>
  <si>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</si>
  <si>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</si>
  <si>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</si>
  <si>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</si>
  <si>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</si>
  <si>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</si>
  <si>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</si>
  <si>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</si>
  <si>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</si>
  <si>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</si>
  <si>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</si>
  <si>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</si>
  <si>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</si>
  <si>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</si>
  <si>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</si>
  <si>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</si>
  <si>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</si>
  <si>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</si>
  <si>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</si>
  <si>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</si>
  <si>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</si>
  <si>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</si>
  <si>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</si>
  <si>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</si>
  <si>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</si>
  <si>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</si>
  <si>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</si>
  <si>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</si>
  <si>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</si>
  <si>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</si>
  <si>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</si>
  <si>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</si>
  <si>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</si>
  <si>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</si>
  <si>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</si>
  <si>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</si>
  <si>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</si>
  <si>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</si>
  <si>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</si>
  <si>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</si>
  <si>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</si>
  <si>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</si>
  <si>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</si>
  <si>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</si>
  <si>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</si>
  <si>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</si>
  <si>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</si>
  <si>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</si>
  <si>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</si>
  <si>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</si>
  <si>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</si>
  <si>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</si>
  <si>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</si>
  <si>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</si>
  <si>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</si>
  <si>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</si>
  <si>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</si>
  <si>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</si>
  <si>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</si>
  <si>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</si>
  <si>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</si>
  <si>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</si>
  <si>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</si>
  <si>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</si>
  <si>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</si>
  <si>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</si>
  <si>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</si>
  <si>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</si>
  <si>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</si>
  <si>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</si>
  <si>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</si>
  <si>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</si>
  <si>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</si>
  <si>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</si>
  <si>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</si>
  <si>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</si>
  <si>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</si>
  <si>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</si>
  <si>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</si>
  <si>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</si>
  <si>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</si>
  <si>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</si>
  <si>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</si>
  <si>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</si>
  <si>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</si>
  <si>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</si>
  <si>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</si>
  <si>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</si>
  <si>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</si>
  <si>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</si>
  <si>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</si>
  <si>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</si>
  <si>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</si>
  <si>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</si>
  <si>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</si>
  <si>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</si>
  <si>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</si>
  <si>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</si>
  <si>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</si>
  <si>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</si>
  <si>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</si>
  <si>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</si>
  <si>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</si>
  <si>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</si>
  <si>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</si>
  <si>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</si>
  <si>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</si>
  <si>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</si>
  <si>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</si>
  <si>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</si>
  <si>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</si>
  <si>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</si>
  <si>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</si>
  <si>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</si>
  <si>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</si>
  <si>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</si>
  <si>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</si>
  <si>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</si>
  <si>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</si>
  <si>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</si>
  <si>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</si>
  <si>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</si>
  <si>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</si>
  <si>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</si>
  <si>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</si>
  <si>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</si>
  <si>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</si>
  <si>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</si>
  <si>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</si>
  <si>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</si>
  <si>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</si>
  <si>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</si>
  <si>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</si>
  <si>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</si>
  <si>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</si>
  <si>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</si>
  <si>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</si>
  <si>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</si>
  <si>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</si>
  <si>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</si>
  <si>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</si>
  <si>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</si>
  <si>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</si>
  <si>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</si>
  <si>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</si>
  <si>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</si>
  <si>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</si>
  <si>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</si>
  <si>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</si>
  <si>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</si>
  <si>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</si>
  <si>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</si>
  <si>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</si>
  <si>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</si>
  <si>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</si>
  <si>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</si>
  <si>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</si>
  <si>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</si>
  <si>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</si>
  <si>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</si>
  <si>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</si>
  <si>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</si>
  <si>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</si>
  <si>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</si>
  <si>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</si>
  <si>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</si>
  <si>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</si>
  <si>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</si>
  <si>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</si>
  <si>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</si>
  <si>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</si>
  <si>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</si>
  <si>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</si>
  <si>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</si>
  <si>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</si>
  <si>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</si>
  <si>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</si>
  <si>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</si>
  <si>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</si>
  <si>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</si>
  <si>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</si>
  <si>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</si>
  <si>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</si>
  <si>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</si>
  <si>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</si>
  <si>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</si>
  <si>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</si>
  <si>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</si>
  <si>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</si>
  <si>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</si>
  <si>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</si>
  <si>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</si>
  <si>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</si>
  <si>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</si>
  <si>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</si>
  <si>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</si>
  <si>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</si>
  <si>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</si>
  <si>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</si>
  <si>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</si>
  <si>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</si>
  <si>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</si>
  <si>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</si>
  <si>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</si>
  <si>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</si>
  <si>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</si>
  <si>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</si>
  <si>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</si>
  <si>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</si>
  <si>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</si>
  <si>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</si>
  <si>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</si>
  <si>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</si>
  <si>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</si>
  <si>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</si>
  <si>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</si>
  <si>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</si>
  <si>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</si>
  <si>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</si>
  <si>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</si>
  <si>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</si>
  <si>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</si>
  <si>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</si>
  <si>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</si>
  <si>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</si>
  <si>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</si>
  <si>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</si>
  <si>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</si>
  <si>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</si>
  <si>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</si>
  <si>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</si>
  <si>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</si>
  <si>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</si>
  <si>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</si>
  <si>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</si>
  <si>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</si>
  <si>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</si>
  <si>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</si>
  <si>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</si>
  <si>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</si>
  <si>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</si>
  <si>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</si>
  <si>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</si>
  <si>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</si>
  <si>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</si>
  <si>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</si>
  <si>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</si>
  <si>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</si>
  <si>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</si>
  <si>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</si>
  <si>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</si>
  <si>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</si>
  <si>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</si>
  <si>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</si>
  <si>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</si>
  <si>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</si>
  <si>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</si>
  <si>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</si>
  <si>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</si>
  <si>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</si>
  <si>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</si>
  <si>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</si>
  <si>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</si>
  <si>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</si>
  <si>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</si>
  <si>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</si>
  <si>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</si>
  <si>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</si>
  <si>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</si>
  <si>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</si>
  <si>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</si>
  <si>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</si>
  <si>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</si>
  <si>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</si>
  <si>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</si>
  <si>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</si>
  <si>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</si>
  <si>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</si>
  <si>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</si>
  <si>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</si>
  <si>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</si>
  <si>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</si>
  <si>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</si>
  <si>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</si>
  <si>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</si>
  <si>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</si>
  <si>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</si>
  <si>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</si>
  <si>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</si>
  <si>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</si>
  <si>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</si>
  <si>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</si>
  <si>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</si>
  <si>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</si>
  <si>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</si>
  <si>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</si>
  <si>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</si>
  <si>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</si>
  <si>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</si>
  <si>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</si>
  <si>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</si>
  <si>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</si>
  <si>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</si>
  <si>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</si>
  <si>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</si>
  <si>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</si>
  <si>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</si>
  <si>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</si>
  <si>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</si>
  <si>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</si>
  <si>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</si>
  <si>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</si>
  <si>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</si>
  <si>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</si>
  <si>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</si>
  <si>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</si>
  <si>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</si>
  <si>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</si>
  <si>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</si>
  <si>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</si>
  <si>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</si>
  <si>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</si>
  <si>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</si>
  <si>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</si>
  <si>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</si>
  <si>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</si>
  <si>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</si>
  <si>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</si>
  <si>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</si>
  <si>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</si>
  <si>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</si>
  <si>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</si>
  <si>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</si>
  <si>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</si>
  <si>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</si>
  <si>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</si>
  <si>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</si>
  <si>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</si>
  <si>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</si>
  <si>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</si>
  <si>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</si>
  <si>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</si>
  <si>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</si>
  <si>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</si>
  <si>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</si>
  <si>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</si>
  <si>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</si>
  <si>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</si>
  <si>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</si>
  <si>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</si>
  <si>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</si>
  <si>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</si>
  <si>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</si>
  <si>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</si>
  <si>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</si>
  <si>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</si>
  <si>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</si>
  <si>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</si>
  <si>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</si>
  <si>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</si>
  <si>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</si>
  <si>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</si>
  <si>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</si>
  <si>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</si>
  <si>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</si>
  <si>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</si>
  <si>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</si>
  <si>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</si>
  <si>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</si>
  <si>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</si>
  <si>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</si>
  <si>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</si>
  <si>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</si>
  <si>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</si>
  <si>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</si>
  <si>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</si>
  <si>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</si>
  <si>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</si>
  <si>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</si>
  <si>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</si>
  <si>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</si>
  <si>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</si>
  <si>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</si>
  <si>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</si>
  <si>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</si>
  <si>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</si>
  <si>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</si>
  <si>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</si>
  <si>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</si>
  <si>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</si>
  <si>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</si>
  <si>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</si>
  <si>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</si>
  <si>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</si>
  <si>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</si>
  <si>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</si>
  <si>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</si>
  <si>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</si>
  <si>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</si>
  <si>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</si>
  <si>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</si>
  <si>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</si>
  <si>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</si>
  <si>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</si>
  <si>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</si>
  <si>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</si>
  <si>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</si>
  <si>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</si>
  <si>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</si>
  <si>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</si>
  <si>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</si>
  <si>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</si>
  <si>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</si>
  <si>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</si>
  <si>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</si>
  <si>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</si>
  <si>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</si>
  <si>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</si>
  <si>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</si>
  <si>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</si>
  <si>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</si>
  <si>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</si>
  <si>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</si>
  <si>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</si>
  <si>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</si>
  <si>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</si>
  <si>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</si>
  <si>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</si>
  <si>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</si>
  <si>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</si>
  <si>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</si>
  <si>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</si>
  <si>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</si>
  <si>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</si>
  <si>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</si>
  <si>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</si>
  <si>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</si>
  <si>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</si>
  <si>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</si>
  <si>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</si>
  <si>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</si>
  <si>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</si>
  <si>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</si>
  <si>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</si>
  <si>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</si>
  <si>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</si>
  <si>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</si>
  <si>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</si>
  <si>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</si>
  <si>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</si>
  <si>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</si>
  <si>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</si>
  <si>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</si>
  <si>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</si>
  <si>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</si>
  <si>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</si>
  <si>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</si>
  <si>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</si>
  <si>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</si>
  <si>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</si>
  <si>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</si>
  <si>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</si>
  <si>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</si>
  <si>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</si>
  <si>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</si>
  <si>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</si>
  <si>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</si>
  <si>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</si>
  <si>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</si>
  <si>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</si>
  <si>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</si>
  <si>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</si>
  <si>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</si>
  <si>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</si>
  <si>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</si>
  <si>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</si>
  <si>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</si>
  <si>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</si>
  <si>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</si>
  <si>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</si>
  <si>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</si>
  <si>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</si>
  <si>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</si>
  <si>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</si>
  <si>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</si>
  <si>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</si>
  <si>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</si>
  <si>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</si>
  <si>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</si>
  <si>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</si>
  <si>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</si>
  <si>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</si>
  <si>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</si>
  <si>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</si>
  <si>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</si>
  <si>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</si>
  <si>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</si>
  <si>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</si>
  <si>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</si>
  <si>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</si>
  <si>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</si>
  <si>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</si>
  <si>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</si>
  <si>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</si>
  <si>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</si>
  <si>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</si>
  <si>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</si>
  <si>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</si>
  <si>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</si>
  <si>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</si>
  <si>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</si>
  <si>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</si>
  <si>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</si>
  <si>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</si>
  <si>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</si>
  <si>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</si>
  <si>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</si>
  <si>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</si>
  <si>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</si>
  <si>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</si>
  <si>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</si>
  <si>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</si>
  <si>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</si>
  <si>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</si>
  <si>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</si>
  <si>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</si>
  <si>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</si>
  <si>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</si>
  <si>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</si>
  <si>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</si>
  <si>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</si>
  <si>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</si>
  <si>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</si>
  <si>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</si>
  <si>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</si>
  <si>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</si>
  <si>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</si>
  <si>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</si>
  <si>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</si>
  <si>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</si>
  <si>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</si>
  <si>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</si>
  <si>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</si>
  <si>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</si>
  <si>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</si>
  <si>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</si>
  <si>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</si>
  <si>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</si>
  <si>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</si>
  <si>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</si>
  <si>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</si>
  <si>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</si>
  <si>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</si>
  <si>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</si>
  <si>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</si>
  <si>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</si>
  <si>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</si>
  <si>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</si>
  <si>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</si>
  <si>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</si>
  <si>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</si>
  <si>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</si>
  <si>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</si>
  <si>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</si>
  <si>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</si>
  <si>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</si>
  <si>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</si>
  <si>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</si>
  <si>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</si>
  <si>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</si>
  <si>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</si>
  <si>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</si>
  <si>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</si>
  <si>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</si>
  <si>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</si>
  <si>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</si>
  <si>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</si>
  <si>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</si>
  <si>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</si>
  <si>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</si>
  <si>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</si>
  <si>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</si>
  <si>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</si>
  <si>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</si>
  <si>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</si>
  <si>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</si>
  <si>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</si>
  <si>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</si>
  <si>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</si>
  <si>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</si>
  <si>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</si>
  <si>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</si>
  <si>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</si>
  <si>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</si>
  <si>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</si>
  <si>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</si>
  <si>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</si>
  <si>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</si>
  <si>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</si>
  <si>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</si>
  <si>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</si>
  <si>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</si>
  <si>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</si>
  <si>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</si>
  <si>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</si>
  <si>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</si>
  <si>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</si>
  <si>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</si>
  <si>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</si>
  <si>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</si>
  <si>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</si>
  <si>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</si>
  <si>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</si>
  <si>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</si>
  <si>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</si>
  <si>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</si>
  <si>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</si>
  <si>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</si>
  <si>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</si>
  <si>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</si>
  <si>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</si>
  <si>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</si>
  <si>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</si>
  <si>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</si>
  <si>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</si>
  <si>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</si>
  <si>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</si>
  <si>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</si>
  <si>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</si>
  <si>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</si>
  <si>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</si>
  <si>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</si>
  <si>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</si>
  <si>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</si>
  <si>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</si>
  <si>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</si>
  <si>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</si>
  <si>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</si>
  <si>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</si>
  <si>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</si>
  <si>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</si>
  <si>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</si>
  <si>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</si>
  <si>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</si>
  <si>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</si>
  <si>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</si>
  <si>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</si>
  <si>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</si>
  <si>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</si>
  <si>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</si>
  <si>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</si>
  <si>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</si>
  <si>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</si>
  <si>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</si>
  <si>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</si>
  <si>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</si>
  <si>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</si>
  <si>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</si>
  <si>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</si>
  <si>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</si>
  <si>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</si>
  <si>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</si>
  <si>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</si>
  <si>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</si>
  <si>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</si>
  <si>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</si>
  <si>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</si>
  <si>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</si>
  <si>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</si>
  <si>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</si>
  <si>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</si>
  <si>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</si>
  <si>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</si>
  <si>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</si>
  <si>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</si>
  <si>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</si>
  <si>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</si>
  <si>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</si>
  <si>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</si>
  <si>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</si>
  <si>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</si>
  <si>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</si>
  <si>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</si>
  <si>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</si>
  <si>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</si>
  <si>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</si>
  <si>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</si>
  <si>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</si>
  <si>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</si>
  <si>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</si>
  <si>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</si>
  <si>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</si>
  <si>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</si>
  <si>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</si>
  <si>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</si>
  <si>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</si>
  <si>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</si>
  <si>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</si>
  <si>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</si>
  <si>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</si>
  <si>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</si>
  <si>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</si>
  <si>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</si>
  <si>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</si>
  <si>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</si>
  <si>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</si>
  <si>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</si>
  <si>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</si>
  <si>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</si>
  <si>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</si>
  <si>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</si>
  <si>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</si>
  <si>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</si>
  <si>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</si>
  <si>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</si>
  <si>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</si>
  <si>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</si>
  <si>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</si>
  <si>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</si>
  <si>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</si>
  <si>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</si>
  <si>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</si>
  <si>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</si>
  <si>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</si>
  <si>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</si>
  <si>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</si>
  <si>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</si>
  <si>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</si>
  <si>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</si>
  <si>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</si>
  <si>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</si>
  <si>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</si>
  <si>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</si>
  <si>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</si>
  <si>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</si>
  <si>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</si>
  <si>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</si>
  <si>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</si>
  <si>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</si>
  <si>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</si>
  <si>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</si>
  <si>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</si>
  <si>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</si>
  <si>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</si>
  <si>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</si>
  <si>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</si>
  <si>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</si>
  <si>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</si>
  <si>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</si>
  <si>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</si>
  <si>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</si>
  <si>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</si>
  <si>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</si>
  <si>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</si>
  <si>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</si>
  <si>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</si>
  <si>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</si>
  <si>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</si>
  <si>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</si>
  <si>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</si>
  <si>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</si>
  <si>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</si>
  <si>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</si>
  <si>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</si>
  <si>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</si>
  <si>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</si>
  <si>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</si>
  <si>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</si>
  <si>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</si>
  <si>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</si>
  <si>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</si>
  <si>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</si>
  <si>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</si>
  <si>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</si>
  <si>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</si>
  <si>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</si>
  <si>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</si>
  <si>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</si>
  <si>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</si>
  <si>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</si>
  <si>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</si>
  <si>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</si>
  <si>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</si>
  <si>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</si>
  <si>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</si>
  <si>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</si>
  <si>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</si>
  <si>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</si>
  <si>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</si>
  <si>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</si>
  <si>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</si>
  <si>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</si>
  <si>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</si>
  <si>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</si>
  <si>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</si>
  <si>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</si>
  <si>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</si>
  <si>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</si>
  <si>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</si>
  <si>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</si>
  <si>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</si>
  <si>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</si>
  <si>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</si>
  <si>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</si>
  <si>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</si>
  <si>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</si>
  <si>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</si>
  <si>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</si>
  <si>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</si>
  <si>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</si>
  <si>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</si>
  <si>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</si>
  <si>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</si>
  <si>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</si>
  <si>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</si>
  <si>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</si>
  <si>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</si>
  <si>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</si>
  <si>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</si>
  <si>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</si>
  <si>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</si>
  <si>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</si>
  <si>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</si>
  <si>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</si>
  <si>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</si>
  <si>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</si>
  <si>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</si>
  <si>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</si>
  <si>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</si>
  <si>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</si>
  <si>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</si>
  <si>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</si>
  <si>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</si>
  <si>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</si>
  <si>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</si>
  <si>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</si>
  <si>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</si>
  <si>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</si>
  <si>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</si>
  <si>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</si>
  <si>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</si>
  <si>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</si>
  <si>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</si>
  <si>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</si>
  <si>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</si>
  <si>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</si>
  <si>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</si>
  <si>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</si>
  <si>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</si>
  <si>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</si>
  <si>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</si>
  <si>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</si>
  <si>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</si>
  <si>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</si>
  <si>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</si>
  <si>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</si>
  <si>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</si>
  <si>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</si>
  <si>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</si>
  <si>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</si>
  <si>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</si>
  <si>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</si>
  <si>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</si>
  <si>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</si>
  <si>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</si>
  <si>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</si>
  <si>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</si>
  <si>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</si>
  <si>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</si>
  <si>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</si>
  <si>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</si>
  <si>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</si>
  <si>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</si>
  <si>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</si>
  <si>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</si>
  <si>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</si>
  <si>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</si>
  <si>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</si>
  <si>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</si>
  <si>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</si>
  <si>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</si>
  <si>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</si>
  <si>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</si>
  <si>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</si>
  <si>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</si>
  <si>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</si>
  <si>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</si>
  <si>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</si>
  <si>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</si>
  <si>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</si>
  <si>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</si>
  <si>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</si>
  <si>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</si>
  <si>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</si>
  <si>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</si>
  <si>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</si>
  <si>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</si>
  <si>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</si>
  <si>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</si>
  <si>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</si>
  <si>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</si>
  <si>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</si>
  <si>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</si>
  <si>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</si>
  <si>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</si>
  <si>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</si>
  <si>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</si>
  <si>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</si>
  <si>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</si>
  <si>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</si>
  <si>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</si>
  <si>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</si>
  <si>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</si>
  <si>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</si>
  <si>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</si>
  <si>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</si>
  <si>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</si>
  <si>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</si>
  <si>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</si>
  <si>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</si>
  <si>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</si>
  <si>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</si>
  <si>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</si>
  <si>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</si>
  <si>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</si>
  <si>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</si>
  <si>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</si>
  <si>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</si>
  <si>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</si>
  <si>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</si>
  <si>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</si>
  <si>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</si>
  <si>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</si>
  <si>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</si>
  <si>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</si>
  <si>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</si>
  <si>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</si>
  <si>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</si>
  <si>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</si>
  <si>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</si>
  <si>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</si>
  <si>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</si>
  <si>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</si>
  <si>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</si>
  <si>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</si>
  <si>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</si>
  <si>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</si>
  <si>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</si>
  <si>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</si>
  <si>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</si>
  <si>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</si>
  <si>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</si>
  <si>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</si>
  <si>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</si>
  <si>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</si>
  <si>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</si>
  <si>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</si>
  <si>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</si>
  <si>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</si>
  <si>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</si>
  <si>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</si>
  <si>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</si>
  <si>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</si>
  <si>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</si>
  <si>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</si>
  <si>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</si>
  <si>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</si>
  <si>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</si>
  <si>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</si>
  <si>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</si>
  <si>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</si>
  <si>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</si>
  <si>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</si>
  <si>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</si>
  <si>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</si>
  <si>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</si>
  <si>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</si>
  <si>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</si>
  <si>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</si>
  <si>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</si>
  <si>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</si>
  <si>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</si>
  <si>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</si>
  <si>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</si>
  <si>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</si>
  <si>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</si>
  <si>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</si>
  <si>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</si>
  <si>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</si>
  <si>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</si>
  <si>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</si>
  <si>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</si>
  <si>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</si>
  <si>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</si>
  <si>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</si>
  <si>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</si>
  <si>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</si>
  <si>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</si>
  <si>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</si>
  <si>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</si>
  <si>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</si>
  <si>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</si>
  <si>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</si>
  <si>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</si>
  <si>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</si>
  <si>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</si>
  <si>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</si>
  <si>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</si>
  <si>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</si>
  <si>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</si>
  <si>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</si>
  <si>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</si>
  <si>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</si>
  <si>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</si>
  <si>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</si>
  <si>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</si>
  <si>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</si>
  <si>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</si>
  <si>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</si>
  <si>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</si>
  <si>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</si>
  <si>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</si>
  <si>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</si>
  <si>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</si>
  <si>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</si>
  <si>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</si>
  <si>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</si>
  <si>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</si>
  <si>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</si>
  <si>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</si>
  <si>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</si>
  <si>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</si>
  <si>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</si>
  <si>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</si>
  <si>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</si>
  <si>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</si>
  <si>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</si>
  <si>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</si>
  <si>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</si>
  <si>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</si>
  <si>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</si>
  <si>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</si>
  <si>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</si>
  <si>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</si>
  <si>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</si>
  <si>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</si>
  <si>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</si>
  <si>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</si>
  <si>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</si>
  <si>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</si>
  <si>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</si>
  <si>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</si>
  <si>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</si>
  <si>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</si>
  <si>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</si>
  <si>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</si>
  <si>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</si>
  <si>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</si>
  <si>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</si>
  <si>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</si>
  <si>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</si>
  <si>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</si>
  <si>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</si>
  <si>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</si>
  <si>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</si>
  <si>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</si>
  <si>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</si>
  <si>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</si>
  <si>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</si>
  <si>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</si>
  <si>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</si>
  <si>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</si>
  <si>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</si>
  <si>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</si>
  <si>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</si>
  <si>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</si>
  <si>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</si>
  <si>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</si>
  <si>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</si>
  <si>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</si>
  <si>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</si>
  <si>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</si>
  <si>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</si>
  <si>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</si>
  <si>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</si>
  <si>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</si>
  <si>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</si>
  <si>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</si>
  <si>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</si>
  <si>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</si>
  <si>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</si>
  <si>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</si>
  <si>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</si>
  <si>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</si>
  <si>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</si>
  <si>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</si>
  <si>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</si>
  <si>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</si>
  <si>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</si>
  <si>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</si>
  <si>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</si>
  <si>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</si>
  <si>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</si>
  <si>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</si>
  <si>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</si>
  <si>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</si>
  <si>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</si>
  <si>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</si>
  <si>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</si>
  <si>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</si>
  <si>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</si>
  <si>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</si>
  <si>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</si>
  <si>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</si>
  <si>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</si>
  <si>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</si>
  <si>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</si>
  <si>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</si>
  <si>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</si>
  <si>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</si>
  <si>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</si>
  <si>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</si>
  <si>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</si>
  <si>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</si>
  <si>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</si>
  <si>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</si>
  <si>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</si>
  <si>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</si>
  <si>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</si>
  <si>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</si>
  <si>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</si>
  <si>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</si>
  <si>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</si>
  <si>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</si>
  <si>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</si>
  <si>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</si>
  <si>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</si>
  <si>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</si>
  <si>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</si>
  <si>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</si>
  <si>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</si>
  <si>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</si>
  <si>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</si>
  <si>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</si>
  <si>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</si>
  <si>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</si>
  <si>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</si>
  <si>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</si>
  <si>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</si>
  <si>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</si>
  <si>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</si>
  <si>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</si>
  <si>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</si>
  <si>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</si>
  <si>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</si>
  <si>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</si>
  <si>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</si>
  <si>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</si>
  <si>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</si>
  <si>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</si>
  <si>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</si>
  <si>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</si>
  <si>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</si>
  <si>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</si>
  <si>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</si>
  <si>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</si>
  <si>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</si>
  <si>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</si>
  <si>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</si>
  <si>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</si>
  <si>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</si>
  <si>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</si>
  <si>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</si>
  <si>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</si>
  <si>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</si>
  <si>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</si>
  <si>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</si>
  <si>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</si>
  <si>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</si>
  <si>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</si>
  <si>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</si>
  <si>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</si>
  <si>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</si>
  <si>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</si>
  <si>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</si>
  <si>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</si>
  <si>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</si>
  <si>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</si>
  <si>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</si>
  <si>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</si>
  <si>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</si>
  <si>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</si>
  <si>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</si>
  <si>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</si>
  <si>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</si>
  <si>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</si>
  <si>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</si>
  <si>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</si>
  <si>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</si>
  <si>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</si>
  <si>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</si>
  <si>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</si>
  <si>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</si>
  <si>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</si>
  <si>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</si>
  <si>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</si>
  <si>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</si>
  <si>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</si>
  <si>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</si>
  <si>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</si>
  <si>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</si>
  <si>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</si>
  <si>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</si>
  <si>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</si>
  <si>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</si>
  <si>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</si>
  <si>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</si>
  <si>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</si>
  <si>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</si>
  <si>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</si>
  <si>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</si>
  <si>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</si>
  <si>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</si>
  <si>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</si>
  <si>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</si>
  <si>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</si>
  <si>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</si>
  <si>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</si>
  <si>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</si>
  <si>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</si>
  <si>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</si>
  <si>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</si>
  <si>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</si>
  <si>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</si>
  <si>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</si>
  <si>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</si>
  <si>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</si>
  <si>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</si>
  <si>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</si>
  <si>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</si>
  <si>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</si>
  <si>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</si>
  <si>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</si>
  <si>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</si>
  <si>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</si>
  <si>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</si>
  <si>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</si>
  <si>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</si>
  <si>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</si>
  <si>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</si>
  <si>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</si>
  <si>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</si>
  <si>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</si>
  <si>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</si>
  <si>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</si>
  <si>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</si>
  <si>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</si>
  <si>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</si>
  <si>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</si>
  <si>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</si>
  <si>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</si>
  <si>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</si>
  <si>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</si>
  <si>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</si>
  <si>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</si>
  <si>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</si>
  <si>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</si>
  <si>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</si>
  <si>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</si>
  <si>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</si>
  <si>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</si>
  <si>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</si>
  <si>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</si>
  <si>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</si>
  <si>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</si>
  <si>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</si>
  <si>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</si>
  <si>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</si>
  <si>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</si>
  <si>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</si>
  <si>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</si>
  <si>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</si>
  <si>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</si>
  <si>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</si>
  <si>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</si>
  <si>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</si>
  <si>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</si>
  <si>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</si>
  <si>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</si>
  <si>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</si>
  <si>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</si>
  <si>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</si>
  <si>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</si>
  <si>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</si>
  <si>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</si>
  <si>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</si>
  <si>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</si>
  <si>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</si>
  <si>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</si>
  <si>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</si>
  <si>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</si>
  <si>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</si>
  <si>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</si>
  <si>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</si>
  <si>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</si>
  <si>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</si>
  <si>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</si>
  <si>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</si>
  <si>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</si>
  <si>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</si>
  <si>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</si>
  <si>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</si>
  <si>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</si>
  <si>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</si>
  <si>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</si>
  <si>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</si>
  <si>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</si>
  <si>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</si>
  <si>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</si>
  <si>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</si>
  <si>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</si>
  <si>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</si>
  <si>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</si>
  <si>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</si>
  <si>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</si>
  <si>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</si>
  <si>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</si>
  <si>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</si>
  <si>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</si>
  <si>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</si>
  <si>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</si>
  <si>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</si>
  <si>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</si>
  <si>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</si>
  <si>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</si>
  <si>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</si>
  <si>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</si>
  <si>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</si>
  <si>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</si>
  <si>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</si>
  <si>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</si>
  <si>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</si>
  <si>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</si>
  <si>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</si>
  <si>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</si>
  <si>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</si>
  <si>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</si>
  <si>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</si>
  <si>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</si>
  <si>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</si>
  <si>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</si>
  <si>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</si>
  <si>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</si>
  <si>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</si>
  <si>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</si>
  <si>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</si>
  <si>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</si>
  <si>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</si>
  <si>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</si>
  <si>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</si>
  <si>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</si>
  <si>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</si>
  <si>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</si>
  <si>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</si>
  <si>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</si>
  <si>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</si>
  <si>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</si>
  <si>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</si>
  <si>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</si>
  <si>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</si>
  <si>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</si>
  <si>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</si>
  <si>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</si>
  <si>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</si>
  <si>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</si>
  <si>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</si>
  <si>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</si>
  <si>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</si>
  <si>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</si>
  <si>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</si>
  <si>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</si>
  <si>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</si>
  <si>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</si>
  <si>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</si>
  <si>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</si>
  <si>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</si>
  <si>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</si>
  <si>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</si>
  <si>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</si>
  <si>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</si>
  <si>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</si>
  <si>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</si>
  <si>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</si>
  <si>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</si>
  <si>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</si>
  <si>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</si>
  <si>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</si>
  <si>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</si>
  <si>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</si>
  <si>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</si>
  <si>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</si>
  <si>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</si>
  <si>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</si>
  <si>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</si>
  <si>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</si>
  <si>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</si>
  <si>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</si>
  <si>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</si>
  <si>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</si>
  <si>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</si>
  <si>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</si>
  <si>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</si>
  <si>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</si>
  <si>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</si>
  <si>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</si>
  <si>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</si>
  <si>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</si>
  <si>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</si>
  <si>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</si>
  <si>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</si>
  <si>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</si>
  <si>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</si>
  <si>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</si>
  <si>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</si>
  <si>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</si>
  <si>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</si>
  <si>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</si>
  <si>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</si>
  <si>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</si>
  <si>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</si>
  <si>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</si>
  <si>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</si>
  <si>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</si>
  <si>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</si>
  <si>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</si>
  <si>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</si>
  <si>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</si>
  <si>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</si>
  <si>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</si>
  <si>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</si>
  <si>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</si>
  <si>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</si>
  <si>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</si>
  <si>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</si>
  <si>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</si>
  <si>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</si>
  <si>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</si>
  <si>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</si>
  <si>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</si>
  <si>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</si>
  <si>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</si>
  <si>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</si>
  <si>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</si>
  <si>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</si>
  <si>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</si>
  <si>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</si>
  <si>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</si>
  <si>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</si>
  <si>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</si>
  <si>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</si>
  <si>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</si>
  <si>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</si>
  <si>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</si>
  <si>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</si>
  <si>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</si>
  <si>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</si>
  <si>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</si>
  <si>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</si>
  <si>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</si>
  <si>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</si>
  <si>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</si>
  <si>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</si>
  <si>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</si>
  <si>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</si>
  <si>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</si>
  <si>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</si>
  <si>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</si>
  <si>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</si>
  <si>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</si>
  <si>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</si>
  <si>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</si>
  <si>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</si>
  <si>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</si>
  <si>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</si>
  <si>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</si>
  <si>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</si>
  <si>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</si>
  <si>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</si>
  <si>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</si>
  <si>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</si>
  <si>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</si>
  <si>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</si>
  <si>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</si>
  <si>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</si>
  <si>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</si>
  <si>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</si>
  <si>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</si>
  <si>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</si>
  <si>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</si>
  <si>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</si>
  <si>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</si>
  <si>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</si>
  <si>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</si>
  <si>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</si>
  <si>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</si>
  <si>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</si>
  <si>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</si>
  <si>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</si>
  <si>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</si>
  <si>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</si>
  <si>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</si>
  <si>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</si>
  <si>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</si>
  <si>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</si>
  <si>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</si>
  <si>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</si>
  <si>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</si>
  <si>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</si>
  <si>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</si>
  <si>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</si>
  <si>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</si>
  <si>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</si>
  <si>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</si>
  <si>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</si>
  <si>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</si>
  <si>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</si>
  <si>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</si>
  <si>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</si>
  <si>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</si>
  <si>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</si>
  <si>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</si>
  <si>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</si>
  <si>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</si>
  <si>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</si>
  <si>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</si>
  <si>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</si>
  <si>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</si>
  <si>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</si>
  <si>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</si>
  <si>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</si>
  <si>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</si>
  <si>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</si>
  <si>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</si>
  <si>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</si>
  <si>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</si>
  <si>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</si>
  <si>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</si>
  <si>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</si>
  <si>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</si>
  <si>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</si>
  <si>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</si>
  <si>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</si>
  <si>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</si>
  <si>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</si>
  <si>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</si>
  <si>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</si>
  <si>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</si>
  <si>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</si>
  <si>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</si>
  <si>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</si>
  <si>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</si>
  <si>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</si>
  <si>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</si>
  <si>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</si>
  <si>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</si>
  <si>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</si>
  <si>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</si>
  <si>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</si>
  <si>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</si>
  <si>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</si>
  <si>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</si>
  <si>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</si>
  <si>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</si>
  <si>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</si>
  <si>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</si>
  <si>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</si>
  <si>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</si>
  <si>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</si>
  <si>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</si>
  <si>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</si>
  <si>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</si>
  <si>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</si>
  <si>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</si>
  <si>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</si>
  <si>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</si>
  <si>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</si>
  <si>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</si>
  <si>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</si>
  <si>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</si>
  <si>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</si>
  <si>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</si>
  <si>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</si>
  <si>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</si>
  <si>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</si>
  <si>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</si>
  <si>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</si>
  <si>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</si>
  <si>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</si>
  <si>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</si>
  <si>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</si>
  <si>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</si>
  <si>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</si>
  <si>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</si>
  <si>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</si>
  <si>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</si>
  <si>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</si>
  <si>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</si>
  <si>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</si>
  <si>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</si>
  <si>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</si>
  <si>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</si>
  <si>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</si>
  <si>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</si>
  <si>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</si>
  <si>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</si>
  <si>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</si>
  <si>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</si>
  <si>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</si>
  <si>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</si>
  <si>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</si>
  <si>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</si>
  <si>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</si>
  <si>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</si>
  <si>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</si>
  <si>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</si>
  <si>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</si>
  <si>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</si>
  <si>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</si>
  <si>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</si>
  <si>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</si>
  <si>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</si>
  <si>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</si>
  <si>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</si>
  <si>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</si>
  <si>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</si>
  <si>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</si>
  <si>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</si>
  <si>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</si>
  <si>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</si>
  <si>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</si>
  <si>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</si>
  <si>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</si>
  <si>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</si>
  <si>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</si>
  <si>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</si>
  <si>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</si>
  <si>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</si>
  <si>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</si>
  <si>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</si>
  <si>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</si>
  <si>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</si>
  <si>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</si>
  <si>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</si>
  <si>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</si>
  <si>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</si>
  <si>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</si>
  <si>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</si>
  <si>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</si>
  <si>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</si>
  <si>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</si>
  <si>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</si>
  <si>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</si>
  <si>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</si>
  <si>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</si>
  <si>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</si>
  <si>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</si>
  <si>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</si>
  <si>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</si>
  <si>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</si>
  <si>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</si>
  <si>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</si>
  <si>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</si>
  <si>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</si>
  <si>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</si>
  <si>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</si>
  <si>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</si>
  <si>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</si>
  <si>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</si>
  <si>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</si>
  <si>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</si>
  <si>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</si>
  <si>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</si>
  <si>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</si>
  <si>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</si>
  <si>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</si>
  <si>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</si>
  <si>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</si>
  <si>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</si>
  <si>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</si>
  <si>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</si>
  <si>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</si>
  <si>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</si>
  <si>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</si>
  <si>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</si>
  <si>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</si>
  <si>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</si>
  <si>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</si>
  <si>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</si>
  <si>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</si>
  <si>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</si>
  <si>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</si>
  <si>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</si>
  <si>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</si>
  <si>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</si>
  <si>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</si>
  <si>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</si>
  <si>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</si>
  <si>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</si>
  <si>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</si>
  <si>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</si>
  <si>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</si>
  <si>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</si>
  <si>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</si>
  <si>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</si>
  <si>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</si>
  <si>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</si>
  <si>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</si>
  <si>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</si>
  <si>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</si>
  <si>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</si>
  <si>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</si>
  <si>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</si>
  <si>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</si>
  <si>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</si>
  <si>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</si>
  <si>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</si>
  <si>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</si>
  <si>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</si>
  <si>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</si>
  <si>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</si>
  <si>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</si>
  <si>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</si>
  <si>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</si>
  <si>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</si>
  <si>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</si>
  <si>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</si>
  <si>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</si>
  <si>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</si>
  <si>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</si>
  <si>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</si>
  <si>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</si>
  <si>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</si>
  <si>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</si>
  <si>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</si>
  <si>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</si>
  <si>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</si>
  <si>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</si>
  <si>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</si>
  <si>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</si>
  <si>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</si>
  <si>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</si>
  <si>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</si>
  <si>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</si>
  <si>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</si>
  <si>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</si>
  <si>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</si>
  <si>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</si>
  <si>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</si>
  <si>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</si>
  <si>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</si>
  <si>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</si>
  <si>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</si>
  <si>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</si>
  <si>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</si>
  <si>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</si>
  <si>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</si>
  <si>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</si>
  <si>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</si>
  <si>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</si>
  <si>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</si>
  <si>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</si>
  <si>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</si>
  <si>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</si>
  <si>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</si>
  <si>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</si>
  <si>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</si>
  <si>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</si>
  <si>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</si>
  <si>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</si>
  <si>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</si>
  <si>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</si>
  <si>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</si>
  <si>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</si>
  <si>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</si>
  <si>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</si>
  <si>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</si>
  <si>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</si>
  <si>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</si>
  <si>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</si>
  <si>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</si>
  <si>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</si>
  <si>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</si>
  <si>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</si>
  <si>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</si>
  <si>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</si>
  <si>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</si>
  <si>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</si>
  <si>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</si>
  <si>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</si>
  <si>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</si>
  <si>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</si>
  <si>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</si>
  <si>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</si>
  <si>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</si>
  <si>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</si>
  <si>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</si>
  <si>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</si>
  <si>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</si>
  <si>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</si>
  <si>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</si>
  <si>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</si>
  <si>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</si>
  <si>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</si>
  <si>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</si>
  <si>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</si>
  <si>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</si>
  <si>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</si>
  <si>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</si>
  <si>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</si>
  <si>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</si>
  <si>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</si>
  <si>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</si>
  <si>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</si>
  <si>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</si>
  <si>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</si>
  <si>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</si>
  <si>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</si>
  <si>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</si>
  <si>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</si>
  <si>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</si>
  <si>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</si>
  <si>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</si>
  <si>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</si>
  <si>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</si>
  <si>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</si>
  <si>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</si>
  <si>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</si>
  <si>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</si>
  <si>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</si>
  <si>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</si>
  <si>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</si>
  <si>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</si>
  <si>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</si>
  <si>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</si>
  <si>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</si>
  <si>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</si>
  <si>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</si>
  <si>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</si>
  <si>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</si>
  <si>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</si>
  <si>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</si>
  <si>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</si>
  <si>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</si>
  <si>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</si>
  <si>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</si>
  <si>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</si>
  <si>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</si>
  <si>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</si>
  <si>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</si>
  <si>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</si>
  <si>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</si>
  <si>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</si>
  <si>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</si>
  <si>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</si>
  <si>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</si>
  <si>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</si>
  <si>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</si>
  <si>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</si>
  <si>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</si>
  <si>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</si>
  <si>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</si>
  <si>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</si>
  <si>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</si>
  <si>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</si>
  <si>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</si>
  <si>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</si>
  <si>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</si>
  <si>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</si>
  <si>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</si>
  <si>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</si>
  <si>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</si>
  <si>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</si>
  <si>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</si>
  <si>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</si>
  <si>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</si>
  <si>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</si>
  <si>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</si>
  <si>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</si>
  <si>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</si>
  <si>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</si>
  <si>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</si>
  <si>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</si>
  <si>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</si>
  <si>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</si>
  <si>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</si>
  <si>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</si>
  <si>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</si>
  <si>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</si>
  <si>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</si>
  <si>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</si>
  <si>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</si>
  <si>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</si>
  <si>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</si>
  <si>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</si>
  <si>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</si>
  <si>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</si>
  <si>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</si>
  <si>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</si>
  <si>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</si>
  <si>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</si>
  <si>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</si>
  <si>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</si>
  <si>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</si>
  <si>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</si>
  <si>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</si>
  <si>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</si>
  <si>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</si>
  <si>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</si>
  <si>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</si>
  <si>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</si>
  <si>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</si>
  <si>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</si>
  <si>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</si>
  <si>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</si>
  <si>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</si>
  <si>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</si>
  <si>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</si>
  <si>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</si>
  <si>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</si>
  <si>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</si>
  <si>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</si>
  <si>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</si>
  <si>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</si>
  <si>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</si>
  <si>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</si>
  <si>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</si>
  <si>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</si>
  <si>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</si>
  <si>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</si>
  <si>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</si>
  <si>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</si>
  <si>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</si>
  <si>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</si>
  <si>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</si>
  <si>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</si>
  <si>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</si>
  <si>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</si>
  <si>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</si>
  <si>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</si>
  <si>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</si>
  <si>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</si>
  <si>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</si>
  <si>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</si>
  <si>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</si>
  <si>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</si>
  <si>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</si>
  <si>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</si>
  <si>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</si>
  <si>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</si>
  <si>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</si>
  <si>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</si>
  <si>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</si>
  <si>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</si>
  <si>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</si>
  <si>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</si>
  <si>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</si>
  <si>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</si>
  <si>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</si>
  <si>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</si>
  <si>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</si>
  <si>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</si>
  <si>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</si>
  <si>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</si>
  <si>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</si>
  <si>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</si>
  <si>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</si>
  <si>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</si>
  <si>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</si>
  <si>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</si>
  <si>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</si>
  <si>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</si>
  <si>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</si>
  <si>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</si>
  <si>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</si>
  <si>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</si>
  <si>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</si>
  <si>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</si>
  <si>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</si>
  <si>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</si>
  <si>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</si>
  <si>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</si>
  <si>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</si>
  <si>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</si>
  <si>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</si>
  <si>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</si>
  <si>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</si>
  <si>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</si>
  <si>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</si>
  <si>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</si>
  <si>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</si>
  <si>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</si>
  <si>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</si>
  <si>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</si>
  <si>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</si>
  <si>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</si>
  <si>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</si>
  <si>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</si>
  <si>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</si>
  <si>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</si>
  <si>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</si>
  <si>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</si>
  <si>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</si>
  <si>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</si>
  <si>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</si>
  <si>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</si>
  <si>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</si>
  <si>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</si>
  <si>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</si>
  <si>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</si>
  <si>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</si>
  <si>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</si>
  <si>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</si>
  <si>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</si>
  <si>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</si>
  <si>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</si>
  <si>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</si>
  <si>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</si>
  <si>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</si>
  <si>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</si>
  <si>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</si>
  <si>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</si>
  <si>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</si>
  <si>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</si>
  <si>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</si>
  <si>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</si>
  <si>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</si>
  <si>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</si>
  <si>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</si>
  <si>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</si>
  <si>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</si>
  <si>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</si>
  <si>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</si>
  <si>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</si>
  <si>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</si>
  <si>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</si>
  <si>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</si>
  <si>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</si>
  <si>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</si>
  <si>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</si>
  <si>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</si>
  <si>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</si>
  <si>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</si>
  <si>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</si>
  <si>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</si>
  <si>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</si>
  <si>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</si>
  <si>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</si>
  <si>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</si>
  <si>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</si>
  <si>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</si>
  <si>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</si>
  <si>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</si>
  <si>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</si>
  <si>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</si>
  <si>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</si>
  <si>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</si>
  <si>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</si>
  <si>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</si>
  <si>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</si>
  <si>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</si>
  <si>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</si>
  <si>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</si>
  <si>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</si>
  <si>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</si>
  <si>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</si>
  <si>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</si>
  <si>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</si>
  <si>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</si>
  <si>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</si>
  <si>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</si>
  <si>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</si>
  <si>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</si>
  <si>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</si>
  <si>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</si>
  <si>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</si>
  <si>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</si>
  <si>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</si>
  <si>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</si>
  <si>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</si>
  <si>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</si>
  <si>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</si>
  <si>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</si>
  <si>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</si>
  <si>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</si>
  <si>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</si>
  <si>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</si>
  <si>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</si>
  <si>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</si>
  <si>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</si>
  <si>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</si>
  <si>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</si>
  <si>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</si>
  <si>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</si>
  <si>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</si>
  <si>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</si>
  <si>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</si>
  <si>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</si>
  <si>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</si>
  <si>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</si>
  <si>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</si>
  <si>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</si>
  <si>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</si>
  <si>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</si>
  <si>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</si>
  <si>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</si>
  <si>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</si>
  <si>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</si>
  <si>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</si>
  <si>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</si>
  <si>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</si>
  <si>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</si>
  <si>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</si>
  <si>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</si>
  <si>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</si>
  <si>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</si>
  <si>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</si>
  <si>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</si>
  <si>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</si>
  <si>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</si>
  <si>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</si>
  <si>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</si>
  <si>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</si>
  <si>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</si>
  <si>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</si>
  <si>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</si>
  <si>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</si>
  <si>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</si>
  <si>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</si>
  <si>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</si>
  <si>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</si>
  <si>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</si>
  <si>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</si>
  <si>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</si>
  <si>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</si>
  <si>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</si>
  <si>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</si>
  <si>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</si>
  <si>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</si>
  <si>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</si>
  <si>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</si>
  <si>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</si>
  <si>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</si>
  <si>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</si>
  <si>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</si>
  <si>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</si>
  <si>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</si>
  <si>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</si>
  <si>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</si>
  <si>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</si>
  <si>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</si>
  <si>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</si>
  <si>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</si>
  <si>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</si>
  <si>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</si>
  <si>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</si>
  <si>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</si>
  <si>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</si>
  <si>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</si>
  <si>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</si>
  <si>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</si>
  <si>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</si>
  <si>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</si>
  <si>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</si>
  <si>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</si>
  <si>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</si>
  <si>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</si>
  <si>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</si>
  <si>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</si>
  <si>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</si>
  <si>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</si>
  <si>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</si>
  <si>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</si>
  <si>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</si>
  <si>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</si>
  <si>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</si>
  <si>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</si>
  <si>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</si>
  <si>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</si>
  <si>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</si>
  <si>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</si>
  <si>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</si>
  <si>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</si>
  <si>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</si>
  <si>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</si>
  <si>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</si>
  <si>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</si>
  <si>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</si>
  <si>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</si>
  <si>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</si>
  <si>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</si>
  <si>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</si>
  <si>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</si>
  <si>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</si>
  <si>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</si>
  <si>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</si>
  <si>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</si>
  <si>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</si>
  <si>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</si>
  <si>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</si>
  <si>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</si>
  <si>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</si>
  <si>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</si>
  <si>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</si>
  <si>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</si>
  <si>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</si>
  <si>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</si>
  <si>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</si>
  <si>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</si>
  <si>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</si>
  <si>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</si>
  <si>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</si>
  <si>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</si>
  <si>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</si>
  <si>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</si>
  <si>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</si>
  <si>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</si>
  <si>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</si>
  <si>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</si>
  <si>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</si>
  <si>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</si>
  <si>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</si>
  <si>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</si>
  <si>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</si>
  <si>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</si>
  <si>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</si>
  <si>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</si>
  <si>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</si>
  <si>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</si>
  <si>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</si>
  <si>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</si>
  <si>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</si>
  <si>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</si>
  <si>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</si>
  <si>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</si>
  <si>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</si>
  <si>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</si>
  <si>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</si>
  <si>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</si>
  <si>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</si>
  <si>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</si>
  <si>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</si>
  <si>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</si>
  <si>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</si>
  <si>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</si>
  <si>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</si>
  <si>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</si>
  <si>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</si>
  <si>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</si>
  <si>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</si>
  <si>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</si>
  <si>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</si>
  <si>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</si>
  <si>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</si>
  <si>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</si>
  <si>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</si>
  <si>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</si>
  <si>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</si>
  <si>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</si>
  <si>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</si>
  <si>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</si>
  <si>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</si>
  <si>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</si>
  <si>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</si>
  <si>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</si>
  <si>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</si>
  <si>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</si>
  <si>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</si>
  <si>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</si>
  <si>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</si>
  <si>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</si>
  <si>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</si>
  <si>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</si>
  <si>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</si>
  <si>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</si>
  <si>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</si>
  <si>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</si>
  <si>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</si>
  <si>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</si>
  <si>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</si>
  <si>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</si>
  <si>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</si>
  <si>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</si>
  <si>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</si>
  <si>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</si>
  <si>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</si>
  <si>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</si>
  <si>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</si>
  <si>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</si>
  <si>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</si>
  <si>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</si>
  <si>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</si>
  <si>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</si>
  <si>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</si>
  <si>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</si>
  <si>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</si>
  <si>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</si>
  <si>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</si>
  <si>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</si>
  <si>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</si>
  <si>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</si>
  <si>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</si>
  <si>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</si>
  <si>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</si>
  <si>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</si>
  <si>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</si>
  <si>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</si>
  <si>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</si>
  <si>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</si>
  <si>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</si>
  <si>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</si>
  <si>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</si>
  <si>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</si>
  <si>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</si>
  <si>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</si>
  <si>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</si>
  <si>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</si>
  <si>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</si>
  <si>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</si>
  <si>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</si>
  <si>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</si>
  <si>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</si>
  <si>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</si>
  <si>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</si>
  <si>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</si>
  <si>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</si>
  <si>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</si>
  <si>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</si>
  <si>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</si>
  <si>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</si>
  <si>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</si>
  <si>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</si>
  <si>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</si>
  <si>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</si>
  <si>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</si>
  <si>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</si>
  <si>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</si>
  <si>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</si>
  <si>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</si>
  <si>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</si>
  <si>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</si>
  <si>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</si>
  <si>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</si>
  <si>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</si>
  <si>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</si>
  <si>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</si>
  <si>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</si>
  <si>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</si>
  <si>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</si>
  <si>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</si>
  <si>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</si>
  <si>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</si>
  <si>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</si>
  <si>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</si>
  <si>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</si>
  <si>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</si>
  <si>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</si>
  <si>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</si>
  <si>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</si>
  <si>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</si>
  <si>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</si>
  <si>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</si>
  <si>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</si>
  <si>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</si>
  <si>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</si>
  <si>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</si>
  <si>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</si>
  <si>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</si>
  <si>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</si>
  <si>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</si>
  <si>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</si>
  <si>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</si>
  <si>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</si>
  <si>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</si>
  <si>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</si>
  <si>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</si>
  <si>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</si>
  <si>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</si>
  <si>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</si>
  <si>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</si>
  <si>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</si>
  <si>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</si>
  <si>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</si>
  <si>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</si>
  <si>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</si>
  <si>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</si>
  <si>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</si>
  <si>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</si>
  <si>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</si>
  <si>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</si>
  <si>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</si>
  <si>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</si>
  <si>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</si>
  <si>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</si>
  <si>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</si>
  <si>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</si>
  <si>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</si>
  <si>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</si>
  <si>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</si>
  <si>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</si>
  <si>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</si>
  <si>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</si>
  <si>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</si>
  <si>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</si>
  <si>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</si>
  <si>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</si>
  <si>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</si>
  <si>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</si>
  <si>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</si>
  <si>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</si>
  <si>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</si>
  <si>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</si>
  <si>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</si>
  <si>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</si>
  <si>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</si>
  <si>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</si>
  <si>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</si>
  <si>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</si>
  <si>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</si>
  <si>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</si>
  <si>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</si>
  <si>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</si>
  <si>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</si>
  <si>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</si>
  <si>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</si>
  <si>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</si>
  <si>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</si>
  <si>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</si>
  <si>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</si>
  <si>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</si>
  <si>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</si>
  <si>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</si>
  <si>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</si>
  <si>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</si>
  <si>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</si>
  <si>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</si>
  <si>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</si>
  <si>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</si>
  <si>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</si>
  <si>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</si>
  <si>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</si>
  <si>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</si>
  <si>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</si>
  <si>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</si>
  <si>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</si>
  <si>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</si>
  <si>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</si>
  <si>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</si>
  <si>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</si>
  <si>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</si>
  <si>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</si>
  <si>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</si>
  <si>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</si>
  <si>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</si>
  <si>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</si>
  <si>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</si>
  <si>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</si>
  <si>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</si>
  <si>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</si>
  <si>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</si>
  <si>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</si>
  <si>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</si>
  <si>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</si>
  <si>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</si>
  <si>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</si>
  <si>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</si>
  <si>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</si>
  <si>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</si>
  <si>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</si>
  <si>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</si>
  <si>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</si>
  <si>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</si>
  <si>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</si>
  <si>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</si>
  <si>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</si>
  <si>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</si>
  <si>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</si>
  <si>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</si>
  <si>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</si>
  <si>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</si>
  <si>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</si>
  <si>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</si>
  <si>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</si>
  <si>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</si>
  <si>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</si>
  <si>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</si>
  <si>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</si>
  <si>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</si>
  <si>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</si>
  <si>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</si>
  <si>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</si>
  <si>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</si>
  <si>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</si>
  <si>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</si>
  <si>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</si>
  <si>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</si>
  <si>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</si>
  <si>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</si>
  <si>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</si>
  <si>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</si>
  <si>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</si>
  <si>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</si>
  <si>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</si>
  <si>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</si>
  <si>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</si>
  <si>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</si>
  <si>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</si>
  <si>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</si>
  <si>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</si>
  <si>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</si>
  <si>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</si>
  <si>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</si>
  <si>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</si>
  <si>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</si>
  <si>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</si>
  <si>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</si>
  <si>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</si>
  <si>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</si>
  <si>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</si>
  <si>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</si>
  <si>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</si>
  <si>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</si>
  <si>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</si>
  <si>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</si>
  <si>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</si>
  <si>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</si>
  <si>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</si>
  <si>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</si>
  <si>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</si>
  <si>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</si>
  <si>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</si>
  <si>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</si>
  <si>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</si>
  <si>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</si>
  <si>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</si>
  <si>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</si>
  <si>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</si>
  <si>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</si>
  <si>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</si>
  <si>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</si>
  <si>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</si>
  <si>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</si>
  <si>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</si>
  <si>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</si>
  <si>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</si>
  <si>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</si>
  <si>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</si>
  <si>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</si>
  <si>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</si>
  <si>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</si>
  <si>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</si>
  <si>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</si>
  <si>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</si>
  <si>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</si>
  <si>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</si>
  <si>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</si>
  <si>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</si>
  <si>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</si>
  <si>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</si>
  <si>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</si>
  <si>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</si>
  <si>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</si>
  <si>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</si>
  <si>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</si>
  <si>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</si>
  <si>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</si>
  <si>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</si>
  <si>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</si>
  <si>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</si>
  <si>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</si>
  <si>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</si>
  <si>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</si>
  <si>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</si>
  <si>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</si>
  <si>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</si>
  <si>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</si>
  <si>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</si>
  <si>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</si>
  <si>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</si>
  <si>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</si>
  <si>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</si>
  <si>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</si>
  <si>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</si>
  <si>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</si>
  <si>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</si>
  <si>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</si>
  <si>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</si>
  <si>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</si>
  <si>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</si>
  <si>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</si>
  <si>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</si>
  <si>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</si>
  <si>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</si>
  <si>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</si>
  <si>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</si>
  <si>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</si>
  <si>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</si>
  <si>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</si>
  <si>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</si>
  <si>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</si>
  <si>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</si>
  <si>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</si>
  <si>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</si>
  <si>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</si>
  <si>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</si>
  <si>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</si>
  <si>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</si>
  <si>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</si>
  <si>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</si>
  <si>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</si>
  <si>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</si>
  <si>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</si>
  <si>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</si>
  <si>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</si>
  <si>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</si>
  <si>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</si>
  <si>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</si>
  <si>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</si>
  <si>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</si>
  <si>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</si>
  <si>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</si>
  <si>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</si>
  <si>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</si>
  <si>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</si>
  <si>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</si>
  <si>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</si>
  <si>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</si>
  <si>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</si>
  <si>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</si>
  <si>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</si>
  <si>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</si>
  <si>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</si>
  <si>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</si>
  <si>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</si>
  <si>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</si>
  <si>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</si>
  <si>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</si>
  <si>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</si>
  <si>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</si>
  <si>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</si>
  <si>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</si>
  <si>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</si>
  <si>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</si>
  <si>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</si>
  <si>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</si>
  <si>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</si>
  <si>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</si>
  <si>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</si>
  <si>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</si>
  <si>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</si>
  <si>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</si>
  <si>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</si>
  <si>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</si>
  <si>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</si>
  <si>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</si>
  <si>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</si>
  <si>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</si>
  <si>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</si>
  <si>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</si>
  <si>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</si>
  <si>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</si>
  <si>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</si>
  <si>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</si>
  <si>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</si>
  <si>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</si>
  <si>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</si>
  <si>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</si>
  <si>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</si>
  <si>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</si>
  <si>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</si>
  <si>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</si>
  <si>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</si>
  <si>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</si>
  <si>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</si>
  <si>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</si>
  <si>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</si>
  <si>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</si>
  <si>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</si>
  <si>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</si>
  <si>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</si>
  <si>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</si>
  <si>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</si>
  <si>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</si>
  <si>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</si>
  <si>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</si>
  <si>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</si>
  <si>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</si>
  <si>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</si>
  <si>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</si>
  <si>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</si>
  <si>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</si>
  <si>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</si>
  <si>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</si>
  <si>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</si>
  <si>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</si>
  <si>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</si>
  <si>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</si>
  <si>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</si>
  <si>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</si>
  <si>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</si>
  <si>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</si>
  <si>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</si>
  <si>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</si>
  <si>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</si>
  <si>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</si>
  <si>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</si>
  <si>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</si>
  <si>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</si>
  <si>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</si>
  <si>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</si>
  <si>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</si>
  <si>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</si>
  <si>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</si>
  <si>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</si>
  <si>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</si>
  <si>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</si>
  <si>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</si>
  <si>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</si>
  <si>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</si>
  <si>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</si>
  <si>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</si>
  <si>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</si>
  <si>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</si>
  <si>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</si>
  <si>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</si>
  <si>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</si>
  <si>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</si>
  <si>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</si>
  <si>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</si>
  <si>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</si>
  <si>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</si>
  <si>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</si>
  <si>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</si>
  <si>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</si>
  <si>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</si>
  <si>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</si>
  <si>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</si>
  <si>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</si>
  <si>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</si>
  <si>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</si>
  <si>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</si>
  <si>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</si>
  <si>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</si>
  <si>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</si>
  <si>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</si>
  <si>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</si>
  <si>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</si>
  <si>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</si>
  <si>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</si>
  <si>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</si>
  <si>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</si>
  <si>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</si>
  <si>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</si>
  <si>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</si>
  <si>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</si>
  <si>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</si>
  <si>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</si>
  <si>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</si>
  <si>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</si>
  <si>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</si>
  <si>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</si>
  <si>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</si>
  <si>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</si>
  <si>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</si>
  <si>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</si>
  <si>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</si>
  <si>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</si>
  <si>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</si>
  <si>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</si>
  <si>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</si>
  <si>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</si>
  <si>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</si>
  <si>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</si>
  <si>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</si>
  <si>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</si>
  <si>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</si>
  <si>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</si>
  <si>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</si>
  <si>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</si>
  <si>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</si>
  <si>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</si>
  <si>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</si>
  <si>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</si>
  <si>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</si>
  <si>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</si>
  <si>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</si>
  <si>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</si>
  <si>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</si>
  <si>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</si>
  <si>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</si>
  <si>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</si>
  <si>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</si>
  <si>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</si>
  <si>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</si>
  <si>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</si>
  <si>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</si>
  <si>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</si>
  <si>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</si>
  <si>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</si>
  <si>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</si>
  <si>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</si>
  <si>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</si>
  <si>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</si>
  <si>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</si>
  <si>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</si>
  <si>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</si>
  <si>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</si>
  <si>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</si>
  <si>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</si>
  <si>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</si>
  <si>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</si>
  <si>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</si>
  <si>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</si>
  <si>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</si>
  <si>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</si>
  <si>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</si>
  <si>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</si>
  <si>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</si>
  <si>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</si>
  <si>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</si>
  <si>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</si>
  <si>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</si>
  <si>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</si>
  <si>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</si>
  <si>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</si>
  <si>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</si>
  <si>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</si>
  <si>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</si>
  <si>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</si>
  <si>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</si>
  <si>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</si>
  <si>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</si>
  <si>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</si>
  <si>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</si>
  <si>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</si>
  <si>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</si>
  <si>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</si>
  <si>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</si>
  <si>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</si>
  <si>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</si>
  <si>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</si>
  <si>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</si>
  <si>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</si>
  <si>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</si>
  <si>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</si>
  <si>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</si>
  <si>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</si>
  <si>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</si>
  <si>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</si>
  <si>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</si>
  <si>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</si>
  <si>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</si>
  <si>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</si>
  <si>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</si>
  <si>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</si>
  <si>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</si>
  <si>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</si>
  <si>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</si>
  <si>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</si>
  <si>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</si>
  <si>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</si>
  <si>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</si>
  <si>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</si>
  <si>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</si>
  <si>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</si>
  <si>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</si>
  <si>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</si>
  <si>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</si>
  <si>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</si>
  <si>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</si>
  <si>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</si>
  <si>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</si>
  <si>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</si>
  <si>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</si>
  <si>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</si>
  <si>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</si>
  <si>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</si>
  <si>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</si>
  <si>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</si>
  <si>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</si>
  <si>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</si>
  <si>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</si>
  <si>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</si>
  <si>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</si>
  <si>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</si>
  <si>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</si>
  <si>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</si>
  <si>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</si>
  <si>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</si>
  <si>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</si>
  <si>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</si>
  <si>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</si>
  <si>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</si>
  <si>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</si>
  <si>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</si>
  <si>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</si>
  <si>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</si>
  <si>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</si>
  <si>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</si>
  <si>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</si>
  <si>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</si>
  <si>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</si>
  <si>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</si>
  <si>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</si>
  <si>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</si>
  <si>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</si>
  <si>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</si>
  <si>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</si>
  <si>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</si>
  <si>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</si>
  <si>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</si>
  <si>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</si>
  <si>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</si>
  <si>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</si>
  <si>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</si>
  <si>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</si>
  <si>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</si>
  <si>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</si>
  <si>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</si>
  <si>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</si>
  <si>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</si>
  <si>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</si>
  <si>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</si>
  <si>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</si>
  <si>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</si>
  <si>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</si>
  <si>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</si>
  <si>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</si>
  <si>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</si>
  <si>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</si>
  <si>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</si>
  <si>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</si>
  <si>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</si>
  <si>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</si>
  <si>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</si>
  <si>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</si>
  <si>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</si>
  <si>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</si>
  <si>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</si>
  <si>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</si>
  <si>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</si>
  <si>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</si>
  <si>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</si>
  <si>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</si>
  <si>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</si>
  <si>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</si>
  <si>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</si>
  <si>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</si>
  <si>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</si>
  <si>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</si>
  <si>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</si>
  <si>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</si>
  <si>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</si>
  <si>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</si>
  <si>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</si>
  <si>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</si>
  <si>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</si>
  <si>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</si>
  <si>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</si>
  <si>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</si>
  <si>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</si>
  <si>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</si>
  <si>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</si>
  <si>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</si>
  <si>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</si>
  <si>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</si>
  <si>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</si>
  <si>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</si>
  <si>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</si>
  <si>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</si>
  <si>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</si>
  <si>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</si>
  <si>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</si>
  <si>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</si>
  <si>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</si>
  <si>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</si>
  <si>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</si>
  <si>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</si>
  <si>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</si>
  <si>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</si>
  <si>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</si>
  <si>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</si>
  <si>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</si>
  <si>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</si>
  <si>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</si>
  <si>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</si>
  <si>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</si>
  <si>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</si>
  <si>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</si>
  <si>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</si>
  <si>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</si>
  <si>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</si>
  <si>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</si>
  <si>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</si>
  <si>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</si>
  <si>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</si>
  <si>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</si>
  <si>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</si>
  <si>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</si>
  <si>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</si>
  <si>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</si>
  <si>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</si>
  <si>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</si>
  <si>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</si>
  <si>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</si>
  <si>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</si>
  <si>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</si>
  <si>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</si>
  <si>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</si>
  <si>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</si>
  <si>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</si>
  <si>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</si>
  <si>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</si>
  <si>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</si>
  <si>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</si>
  <si>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</si>
  <si>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</si>
  <si>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</si>
  <si>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</si>
  <si>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</si>
  <si>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</si>
  <si>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</si>
  <si>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</si>
  <si>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</si>
  <si>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</si>
  <si>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</si>
  <si>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</si>
  <si>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</si>
  <si>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</si>
  <si>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</si>
  <si>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</si>
  <si>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</si>
  <si>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</si>
  <si>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</si>
  <si>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</si>
  <si>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</si>
  <si>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</si>
  <si>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</si>
  <si>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</si>
  <si>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</si>
  <si>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</si>
  <si>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</si>
  <si>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</si>
  <si>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</si>
  <si>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</si>
  <si>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</si>
  <si>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</si>
  <si>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</si>
  <si>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</si>
  <si>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</si>
  <si>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</si>
  <si>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</si>
  <si>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</si>
  <si>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</si>
  <si>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</si>
  <si>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</si>
  <si>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</si>
  <si>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</si>
  <si>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</si>
  <si>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</si>
  <si>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</si>
  <si>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</si>
  <si>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</si>
  <si>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</si>
  <si>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</si>
  <si>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</si>
  <si>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</si>
  <si>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</si>
  <si>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</si>
  <si>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</si>
  <si>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</si>
  <si>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</si>
  <si>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</si>
  <si>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</si>
  <si>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</si>
  <si>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</si>
  <si>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</si>
  <si>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</si>
  <si>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</si>
  <si>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</si>
  <si>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</si>
  <si>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</si>
  <si>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</si>
  <si>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</si>
  <si>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</si>
  <si>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</si>
  <si>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</si>
  <si>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</si>
  <si>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</si>
  <si>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</si>
  <si>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</si>
  <si>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</si>
  <si>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</si>
  <si>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</si>
  <si>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</si>
  <si>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</si>
  <si>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</si>
  <si>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</si>
  <si>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</si>
  <si>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</si>
  <si>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</si>
  <si>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</si>
  <si>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</si>
  <si>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</si>
  <si>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</si>
  <si>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</si>
  <si>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</si>
  <si>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</si>
  <si>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</si>
  <si>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</si>
  <si>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</si>
  <si>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</si>
  <si>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</si>
  <si>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</si>
  <si>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</si>
  <si>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</si>
  <si>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</si>
  <si>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</si>
  <si>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</si>
  <si>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</si>
  <si>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</si>
  <si>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</si>
  <si>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</si>
  <si>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</si>
  <si>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</si>
  <si>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</si>
  <si>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</si>
  <si>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</si>
  <si>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</si>
  <si>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</si>
  <si>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</si>
  <si>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</si>
  <si>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</si>
  <si>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</si>
  <si>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</si>
  <si>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</si>
  <si>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</si>
  <si>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</si>
  <si>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</si>
  <si>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</si>
  <si>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</si>
  <si>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</si>
  <si>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</si>
  <si>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</si>
  <si>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</si>
  <si>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</si>
  <si>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</si>
  <si>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</si>
  <si>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</si>
  <si>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</si>
  <si>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</si>
  <si>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</si>
  <si>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</si>
  <si>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</si>
  <si>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</si>
  <si>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</si>
  <si>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</si>
  <si>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</si>
  <si>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</si>
  <si>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</si>
  <si>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</si>
  <si>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</si>
  <si>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</si>
  <si>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</si>
  <si>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</si>
  <si>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</si>
  <si>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</si>
  <si>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</si>
  <si>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</si>
  <si>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</si>
  <si>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</si>
  <si>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</si>
  <si>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</si>
  <si>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</si>
  <si>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</si>
  <si>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</si>
  <si>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</si>
  <si>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</si>
  <si>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</si>
  <si>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</si>
  <si>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</si>
  <si>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</si>
  <si>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</si>
  <si>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</si>
  <si>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</si>
  <si>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</si>
  <si>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</si>
  <si>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</si>
  <si>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</si>
  <si>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</si>
  <si>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</si>
  <si>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</si>
  <si>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</si>
  <si>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</si>
  <si>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</si>
  <si>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</si>
  <si>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</si>
  <si>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</si>
  <si>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</si>
  <si>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</si>
  <si>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</si>
  <si>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</si>
  <si>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</si>
  <si>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</si>
  <si>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</si>
  <si>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</si>
  <si>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</si>
  <si>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</si>
  <si>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</si>
  <si>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</si>
  <si>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</si>
  <si>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</si>
  <si>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</si>
  <si>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</si>
  <si>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</si>
  <si>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</si>
  <si>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</si>
  <si>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</si>
  <si>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</si>
  <si>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</si>
  <si>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</si>
  <si>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</si>
  <si>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</si>
  <si>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</si>
  <si>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</si>
  <si>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</si>
  <si>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</si>
  <si>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</si>
  <si>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</si>
  <si>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</si>
  <si>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</si>
  <si>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</si>
  <si>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</si>
  <si>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</si>
  <si>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</si>
  <si>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</si>
  <si>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</si>
  <si>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</si>
  <si>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</si>
  <si>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</si>
  <si>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</si>
  <si>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</si>
  <si>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</si>
  <si>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</si>
  <si>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</si>
  <si>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</si>
  <si>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</si>
  <si>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</si>
  <si>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</si>
  <si>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</si>
  <si>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</si>
  <si>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</si>
  <si>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</si>
  <si>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</si>
  <si>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</si>
  <si>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</si>
  <si>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</si>
  <si>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</si>
  <si>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</si>
  <si>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</si>
  <si>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</si>
  <si>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</si>
  <si>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</si>
  <si>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</si>
  <si>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</si>
  <si>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</si>
  <si>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</si>
  <si>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</si>
  <si>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</si>
  <si>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</si>
  <si>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</si>
  <si>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</si>
  <si>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</si>
  <si>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</si>
  <si>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</si>
  <si>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</si>
  <si>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</si>
  <si>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</si>
  <si>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</si>
  <si>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</si>
  <si>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</si>
  <si>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</si>
  <si>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</si>
  <si>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</si>
  <si>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</si>
  <si>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</si>
  <si>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</si>
  <si>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</si>
  <si>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</si>
  <si>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</si>
  <si>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</si>
  <si>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</si>
  <si>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</si>
  <si>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</si>
  <si>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</si>
  <si>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</si>
  <si>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</si>
  <si>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</si>
  <si>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</si>
  <si>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</si>
  <si>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</si>
  <si>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</si>
  <si>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</si>
  <si>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</si>
  <si>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</si>
  <si>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</si>
  <si>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</si>
  <si>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</si>
  <si>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</si>
  <si>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</si>
  <si>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</si>
  <si>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</si>
  <si>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</si>
  <si>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</si>
  <si>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</si>
  <si>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</si>
  <si>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</si>
  <si>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</si>
  <si>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</si>
  <si>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</si>
  <si>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</si>
  <si>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</si>
  <si>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</si>
  <si>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</si>
  <si>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</si>
  <si>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</si>
  <si>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</si>
  <si>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</si>
  <si>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</si>
  <si>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</si>
  <si>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</si>
  <si>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</si>
  <si>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</si>
  <si>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</si>
  <si>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</si>
  <si>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</si>
  <si>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</si>
  <si>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</si>
  <si>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</si>
  <si>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</si>
  <si>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</si>
  <si>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</si>
  <si>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</si>
  <si>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</si>
  <si>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</si>
  <si>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</si>
  <si>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</si>
  <si>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</si>
  <si>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</si>
  <si>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</si>
  <si>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</si>
  <si>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</si>
  <si>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</si>
  <si>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</si>
  <si>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</si>
  <si>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</si>
  <si>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</si>
  <si>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</si>
  <si>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</si>
  <si>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</si>
  <si>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</si>
  <si>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</si>
  <si>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</si>
  <si>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</si>
  <si>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</si>
  <si>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</si>
  <si>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</si>
  <si>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</si>
  <si>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</si>
  <si>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</si>
  <si>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</si>
  <si>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</si>
  <si>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</si>
  <si>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</si>
  <si>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</si>
  <si>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</si>
  <si>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</si>
  <si>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</si>
  <si>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</si>
  <si>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</si>
  <si>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</si>
  <si>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</si>
  <si>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</si>
  <si>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</si>
  <si>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</si>
  <si>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</si>
  <si>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</si>
  <si>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</si>
  <si>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</si>
  <si>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</si>
  <si>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</si>
  <si>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</si>
  <si>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</si>
  <si>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</si>
  <si>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</si>
  <si>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</si>
  <si>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</si>
  <si>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</si>
  <si>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</si>
  <si>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</si>
  <si>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</si>
  <si>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</si>
  <si>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</si>
  <si>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</si>
  <si>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</si>
  <si>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</si>
  <si>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</si>
  <si>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</si>
  <si>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</si>
  <si>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</si>
  <si>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</si>
  <si>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</si>
  <si>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</si>
  <si>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</si>
  <si>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</si>
  <si>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</si>
  <si>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</si>
  <si>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</si>
  <si>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</si>
  <si>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</si>
  <si>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</si>
  <si>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</si>
  <si>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</si>
  <si>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</si>
  <si>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</si>
  <si>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</si>
  <si>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</si>
  <si>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</si>
  <si>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</si>
  <si>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</si>
  <si>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</si>
  <si>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</si>
  <si>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</si>
  <si>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</si>
  <si>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</si>
  <si>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</si>
  <si>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</si>
  <si>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</si>
  <si>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</si>
  <si>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</si>
  <si>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</si>
  <si>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</si>
  <si>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</si>
  <si>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</si>
  <si>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</si>
  <si>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</si>
  <si>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</si>
  <si>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</si>
  <si>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</si>
  <si>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</si>
  <si>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</si>
  <si>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</si>
  <si>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</si>
  <si>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</si>
  <si>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</si>
  <si>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</si>
  <si>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</si>
  <si>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</si>
  <si>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</si>
  <si>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</si>
  <si>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</si>
  <si>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</si>
  <si>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</si>
  <si>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</si>
  <si>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</si>
  <si>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</si>
  <si>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</si>
  <si>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</si>
  <si>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</si>
  <si>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</si>
  <si>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</si>
  <si>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</si>
  <si>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</si>
  <si>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</si>
  <si>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</si>
  <si>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</si>
  <si>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</si>
  <si>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</si>
  <si>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</si>
  <si>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</si>
  <si>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</si>
  <si>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</si>
  <si>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</si>
  <si>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</si>
  <si>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</si>
  <si>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</si>
  <si>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</si>
  <si>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</si>
  <si>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</si>
  <si>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</si>
  <si>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</si>
  <si>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</si>
  <si>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</si>
  <si>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</si>
  <si>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</si>
  <si>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</si>
  <si>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</si>
  <si>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</si>
  <si>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</si>
  <si>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</si>
  <si>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</si>
  <si>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</si>
  <si>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</si>
  <si>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</si>
  <si>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</si>
  <si>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</si>
  <si>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</si>
  <si>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</si>
  <si>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</si>
  <si>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</si>
  <si>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</si>
  <si>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</si>
  <si>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</si>
  <si>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</si>
  <si>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</si>
  <si>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</si>
  <si>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</si>
  <si>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</si>
  <si>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</si>
  <si>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</si>
  <si>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</si>
  <si>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</si>
  <si>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</si>
  <si>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</si>
  <si>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</si>
  <si>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</si>
  <si>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</si>
  <si>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</si>
  <si>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</si>
  <si>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</si>
  <si>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</si>
  <si>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</si>
  <si>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</si>
  <si>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</si>
  <si>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</si>
  <si>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</si>
  <si>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</si>
  <si>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</si>
  <si>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</si>
  <si>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</si>
  <si>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</si>
  <si>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</si>
  <si>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</si>
  <si>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</si>
  <si>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</si>
  <si>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</si>
  <si>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</si>
  <si>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</si>
  <si>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</si>
  <si>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</si>
  <si>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</si>
  <si>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</si>
  <si>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</si>
  <si>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</si>
  <si>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</si>
  <si>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</si>
  <si>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</si>
  <si>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</si>
  <si>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</si>
  <si>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</si>
  <si>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</si>
  <si>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</si>
  <si>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</si>
  <si>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</si>
  <si>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</si>
  <si>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</si>
  <si>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</si>
  <si>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</si>
  <si>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</si>
  <si>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</si>
  <si>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</si>
  <si>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</si>
  <si>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</si>
  <si>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</si>
  <si>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</si>
  <si>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</si>
  <si>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</si>
  <si>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</si>
  <si>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</si>
  <si>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</si>
  <si>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</si>
  <si>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</si>
  <si>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</si>
  <si>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</si>
  <si>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</si>
  <si>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</si>
  <si>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</si>
  <si>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</si>
  <si>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</si>
  <si>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</si>
  <si>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</si>
  <si>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</si>
  <si>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</si>
  <si>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</si>
  <si>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</si>
  <si>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</si>
  <si>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</si>
  <si>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</si>
  <si>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</si>
  <si>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</si>
  <si>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</si>
  <si>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</si>
  <si>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</si>
  <si>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</si>
  <si>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</si>
  <si>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</si>
  <si>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</si>
  <si>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</si>
  <si>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</si>
  <si>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</si>
  <si>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</si>
  <si>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</si>
  <si>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</si>
  <si>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</si>
  <si>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</si>
  <si>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</si>
  <si>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</si>
  <si>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</si>
  <si>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</si>
  <si>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</si>
  <si>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</si>
  <si>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</si>
  <si>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</si>
  <si>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</si>
  <si>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</si>
  <si>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</si>
  <si>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</si>
  <si>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</si>
  <si>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</si>
  <si>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</si>
  <si>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</si>
  <si>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</si>
  <si>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</si>
  <si>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</si>
  <si>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</si>
  <si>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</si>
  <si>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</si>
  <si>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</si>
  <si>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</si>
  <si>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</si>
  <si>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</si>
  <si>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</si>
  <si>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</si>
  <si>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</si>
  <si>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</si>
  <si>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</si>
  <si>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</si>
  <si>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</si>
  <si>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</si>
  <si>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</si>
  <si>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</si>
  <si>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</si>
  <si>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</si>
  <si>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</si>
  <si>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</si>
  <si>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</si>
  <si>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</si>
  <si>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</si>
  <si>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</si>
  <si>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</si>
  <si>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</si>
  <si>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</si>
  <si>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</si>
  <si>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</si>
  <si>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</si>
  <si>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</si>
  <si>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</si>
  <si>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</si>
  <si>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</si>
  <si>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</si>
  <si>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</si>
  <si>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</si>
  <si>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</si>
  <si>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</si>
  <si>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</si>
  <si>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</si>
  <si>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</si>
  <si>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</si>
  <si>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</si>
  <si>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</si>
  <si>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</si>
  <si>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</si>
  <si>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</si>
  <si>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</si>
  <si>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</si>
  <si>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</si>
  <si>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</si>
  <si>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</si>
  <si>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</si>
  <si>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</si>
  <si>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</si>
  <si>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</si>
  <si>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</si>
  <si>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</si>
  <si>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</si>
  <si>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</si>
  <si>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</si>
  <si>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</si>
  <si>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</si>
  <si>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</si>
  <si>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</si>
  <si>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</si>
  <si>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</si>
  <si>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</si>
  <si>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</si>
  <si>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</si>
  <si>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</si>
  <si>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</si>
  <si>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</si>
  <si>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</si>
  <si>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</si>
  <si>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</si>
  <si>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</si>
  <si>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</si>
  <si>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</si>
  <si>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</si>
  <si>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</si>
  <si>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</si>
  <si>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</si>
  <si>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</si>
  <si>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</si>
  <si>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</si>
  <si>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</si>
  <si>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</si>
  <si>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</si>
  <si>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</si>
  <si>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</si>
  <si>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</si>
  <si>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</si>
  <si>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</si>
  <si>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</si>
  <si>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</si>
  <si>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</si>
  <si>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</si>
  <si>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</si>
  <si>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</si>
  <si>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</si>
  <si>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</si>
  <si>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</si>
  <si>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</si>
  <si>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</si>
  <si>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</si>
  <si>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</si>
  <si>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</si>
  <si>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</si>
  <si>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</si>
  <si>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</si>
  <si>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</si>
  <si>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</si>
  <si>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</si>
  <si>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</si>
  <si>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</si>
  <si>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</si>
  <si>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</si>
  <si>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</si>
  <si>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</si>
  <si>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</si>
  <si>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</si>
  <si>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</si>
  <si>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</si>
  <si>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</si>
  <si>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</si>
  <si>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</si>
  <si>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</si>
  <si>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</si>
  <si>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</si>
  <si>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</si>
  <si>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</si>
  <si>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</si>
  <si>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</si>
  <si>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</si>
  <si>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</si>
  <si>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</si>
  <si>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</si>
  <si>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</si>
  <si>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</si>
  <si>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</si>
  <si>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</si>
  <si>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</si>
  <si>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</si>
  <si>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</si>
  <si>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</si>
  <si>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</si>
  <si>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</si>
  <si>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</si>
  <si>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</si>
  <si>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</si>
  <si>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</si>
  <si>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</si>
  <si>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</si>
  <si>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</si>
  <si>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</si>
  <si>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</si>
  <si>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</si>
  <si>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</si>
  <si>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</si>
  <si>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</si>
  <si>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</si>
  <si>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</si>
  <si>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</si>
  <si>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</si>
  <si>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</si>
  <si>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</si>
  <si>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</si>
  <si>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</si>
  <si>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</si>
  <si>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</si>
  <si>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</si>
  <si>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</si>
  <si>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</si>
  <si>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</si>
  <si>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</si>
  <si>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</si>
  <si>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</si>
  <si>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</si>
  <si>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</si>
  <si>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</si>
  <si>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</si>
  <si>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</si>
  <si>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</si>
  <si>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</si>
  <si>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</si>
  <si>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</si>
  <si>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</si>
  <si>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</si>
  <si>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</si>
  <si>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</si>
  <si>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</si>
  <si>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</si>
  <si>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</si>
  <si>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</si>
  <si>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</si>
  <si>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</si>
  <si>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</si>
  <si>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</si>
  <si>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</si>
  <si>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</si>
  <si>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</si>
  <si>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</si>
  <si>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</si>
  <si>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</si>
  <si>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</si>
  <si>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</si>
  <si>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</si>
  <si>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</si>
  <si>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</si>
  <si>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</si>
  <si>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</si>
  <si>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</si>
  <si>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</si>
  <si>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</si>
  <si>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</si>
  <si>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</si>
  <si>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</si>
  <si>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</si>
  <si>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</si>
  <si>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</si>
  <si>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</si>
  <si>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</si>
  <si>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</si>
  <si>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</si>
  <si>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</si>
  <si>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</si>
  <si>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</si>
  <si>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</si>
  <si>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</si>
  <si>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</si>
  <si>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</si>
  <si>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</si>
  <si>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</si>
  <si>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</si>
  <si>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</si>
  <si>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</si>
  <si>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</si>
  <si>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</si>
  <si>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</si>
  <si>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</si>
  <si>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</si>
  <si>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</si>
  <si>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</si>
  <si>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</si>
  <si>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</si>
  <si>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</si>
  <si>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</si>
  <si>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</si>
  <si>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</si>
  <si>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</si>
  <si>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</si>
  <si>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</si>
  <si>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</si>
  <si>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</si>
  <si>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</si>
  <si>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</si>
  <si>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</si>
  <si>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</si>
  <si>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</si>
  <si>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</si>
  <si>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</si>
  <si>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</si>
  <si>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</si>
  <si>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</si>
  <si>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</si>
  <si>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</si>
  <si>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</si>
  <si>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</si>
  <si>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</si>
  <si>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</si>
  <si>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</si>
  <si>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</si>
  <si>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</si>
  <si>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</si>
  <si>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</si>
  <si>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</si>
  <si>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</si>
  <si>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</si>
  <si>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</si>
  <si>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</si>
  <si>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</si>
  <si>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</si>
  <si>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</si>
  <si>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</si>
  <si>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</si>
  <si>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</si>
  <si>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</si>
  <si>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</si>
  <si>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</si>
  <si>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</si>
  <si>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</si>
  <si>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</si>
  <si>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</si>
  <si>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</si>
  <si>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</si>
  <si>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</si>
  <si>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</si>
  <si>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</si>
  <si>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</si>
  <si>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</si>
  <si>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</si>
  <si>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</si>
  <si>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</si>
  <si>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</si>
  <si>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</si>
  <si>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</si>
  <si>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</si>
  <si>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</si>
  <si>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</si>
  <si>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</si>
  <si>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</si>
  <si>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</si>
  <si>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</si>
  <si>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</si>
  <si>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</si>
  <si>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</si>
  <si>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</si>
  <si>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</si>
  <si>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</si>
  <si>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</si>
  <si>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</si>
  <si>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</si>
  <si>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</si>
  <si>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</si>
  <si>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</si>
  <si>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</si>
  <si>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</si>
  <si>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</si>
  <si>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</si>
  <si>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</si>
  <si>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</si>
  <si>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</si>
  <si>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</si>
  <si>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</si>
  <si>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</si>
  <si>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</si>
  <si>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</si>
  <si>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</si>
  <si>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</si>
  <si>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</si>
  <si>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</si>
  <si>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</si>
  <si>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</si>
  <si>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</si>
  <si>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</si>
  <si>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</si>
  <si>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</si>
  <si>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</si>
  <si>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</si>
  <si>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</si>
  <si>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</si>
  <si>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</si>
  <si>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</si>
  <si>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</si>
  <si>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</si>
  <si>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</si>
  <si>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</si>
  <si>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</si>
  <si>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</si>
  <si>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</si>
  <si>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</si>
  <si>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</si>
  <si>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</si>
  <si>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</si>
  <si>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</si>
  <si>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</si>
  <si>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</si>
  <si>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</si>
  <si>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</si>
  <si>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</si>
  <si>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</si>
  <si>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</si>
  <si>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</si>
  <si>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</si>
  <si>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</si>
  <si>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</si>
  <si>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</si>
  <si>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</si>
  <si>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</si>
  <si>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</si>
  <si>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</si>
  <si>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</si>
  <si>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</si>
  <si>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</si>
  <si>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</si>
  <si>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</si>
  <si>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</si>
  <si>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</si>
  <si>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</si>
  <si>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</si>
  <si>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</si>
  <si>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</si>
  <si>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</si>
  <si>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</si>
  <si>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</si>
  <si>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</si>
  <si>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</si>
  <si>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</si>
  <si>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</si>
  <si>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</si>
  <si>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</si>
  <si>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</si>
  <si>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</si>
  <si>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</si>
  <si>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</si>
  <si>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</si>
  <si>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</si>
  <si>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</si>
  <si>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</si>
  <si>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</si>
  <si>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</si>
  <si>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</si>
  <si>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</si>
  <si>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</si>
  <si>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</si>
  <si>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</si>
  <si>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</si>
  <si>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</si>
  <si>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</si>
  <si>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</si>
  <si>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</si>
  <si>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</si>
  <si>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</si>
  <si>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</si>
  <si>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</si>
  <si>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</si>
  <si>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</si>
  <si>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</si>
  <si>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</si>
  <si>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</si>
  <si>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</si>
  <si>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</si>
  <si>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</si>
  <si>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</si>
  <si>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</si>
  <si>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</si>
  <si>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</si>
  <si>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</si>
  <si>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</si>
  <si>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</si>
  <si>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</si>
  <si>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</si>
  <si>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</si>
  <si>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</si>
  <si>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</si>
  <si>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</si>
  <si>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</si>
  <si>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</si>
  <si>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</si>
  <si>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</si>
  <si>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</si>
  <si>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</si>
  <si>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</si>
  <si>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</si>
  <si>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</si>
  <si>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</si>
  <si>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</si>
  <si>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</si>
  <si>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</si>
  <si>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</si>
  <si>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</si>
  <si>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</si>
  <si>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</si>
  <si>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</si>
  <si>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</si>
  <si>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</si>
  <si>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</si>
  <si>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</si>
  <si>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</si>
  <si>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</si>
  <si>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</si>
  <si>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</si>
  <si>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</si>
  <si>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</si>
  <si>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</si>
  <si>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</si>
  <si>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</si>
  <si>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</si>
  <si>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</si>
  <si>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</si>
  <si>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</si>
  <si>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</si>
  <si>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</si>
  <si>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</si>
  <si>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</si>
  <si>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</si>
  <si>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</si>
  <si>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</si>
  <si>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</si>
  <si>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</si>
  <si>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</si>
  <si>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</si>
  <si>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</si>
  <si>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</si>
  <si>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</si>
  <si>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</si>
  <si>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</si>
  <si>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</si>
  <si>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</si>
  <si>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</si>
  <si>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</si>
  <si>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</si>
  <si>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</si>
  <si>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</si>
  <si>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</si>
  <si>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</si>
  <si>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</si>
  <si>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</si>
  <si>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</si>
  <si>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</si>
  <si>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</si>
  <si>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</si>
  <si>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</si>
  <si>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</si>
  <si>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</si>
  <si>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</si>
  <si>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</si>
  <si>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</si>
  <si>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</si>
  <si>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</si>
  <si>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</si>
  <si>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</si>
  <si>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</si>
  <si>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</si>
  <si>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</si>
  <si>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</si>
  <si>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</si>
  <si>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</si>
  <si>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</si>
  <si>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</si>
  <si>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</si>
  <si>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</si>
  <si>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</si>
  <si>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</si>
  <si>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</si>
  <si>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</si>
  <si>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</si>
  <si>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</si>
  <si>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</si>
  <si>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</si>
  <si>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</si>
  <si>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</si>
  <si>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</si>
  <si>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</si>
  <si>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</si>
  <si>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</si>
  <si>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</si>
  <si>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</si>
  <si>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</si>
  <si>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</si>
  <si>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</si>
  <si>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</si>
  <si>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</si>
  <si>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</si>
  <si>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</si>
  <si>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</si>
  <si>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</si>
  <si>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</si>
  <si>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</si>
  <si>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</si>
  <si>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</si>
  <si>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</si>
  <si>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</si>
  <si>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</si>
  <si>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</si>
  <si>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</si>
  <si>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</si>
  <si>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</si>
  <si>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</si>
  <si>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</si>
  <si>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</si>
  <si>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</si>
  <si>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</si>
  <si>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</si>
  <si>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</si>
  <si>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</si>
  <si>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</si>
  <si>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</si>
  <si>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</si>
  <si>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</si>
  <si>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</si>
  <si>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</si>
  <si>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</si>
  <si>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</si>
  <si>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</si>
  <si>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</si>
  <si>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</si>
  <si>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</si>
  <si>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</si>
  <si>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</si>
  <si>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</si>
  <si>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</si>
  <si>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</si>
  <si>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</si>
  <si>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</si>
  <si>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</si>
  <si>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</si>
  <si>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</si>
  <si>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</si>
  <si>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</si>
  <si>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</si>
  <si>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</si>
  <si>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</si>
  <si>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</si>
  <si>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</si>
  <si>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</si>
  <si>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</si>
  <si>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</si>
  <si>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</si>
  <si>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</si>
  <si>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</si>
  <si>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</si>
  <si>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</si>
  <si>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</si>
  <si>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</si>
  <si>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</si>
  <si>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</si>
  <si>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</si>
  <si>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</si>
  <si>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</si>
  <si>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</si>
  <si>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</si>
  <si>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</si>
  <si>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</si>
  <si>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</si>
  <si>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</si>
  <si>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</si>
  <si>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</si>
  <si>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</si>
  <si>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</si>
  <si>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</si>
  <si>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</si>
  <si>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</si>
  <si>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</si>
  <si>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</si>
  <si>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</si>
  <si>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</si>
  <si>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</si>
  <si>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</si>
  <si>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</si>
  <si>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</si>
  <si>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</si>
  <si>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</si>
  <si>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</si>
  <si>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</si>
  <si>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</si>
  <si>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</si>
  <si>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</si>
  <si>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</si>
  <si>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</si>
  <si>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</si>
  <si>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</si>
  <si>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</si>
  <si>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</si>
  <si>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</si>
  <si>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</si>
  <si>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</si>
  <si>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</si>
  <si>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</si>
  <si>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</si>
  <si>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</si>
  <si>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</si>
  <si>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</si>
  <si>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</si>
  <si>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</si>
  <si>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</si>
  <si>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</si>
  <si>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</si>
  <si>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</si>
  <si>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</si>
  <si>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</si>
  <si>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</si>
  <si>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</si>
  <si>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</si>
  <si>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</si>
  <si>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</si>
  <si>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</si>
  <si>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</si>
  <si>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</si>
  <si>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</si>
  <si>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</si>
  <si>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</si>
  <si>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</si>
  <si>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</si>
  <si>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</si>
  <si>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</si>
  <si>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</si>
  <si>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</si>
  <si>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</si>
  <si>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</si>
  <si>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</si>
  <si>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</si>
  <si>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</si>
  <si>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</si>
  <si>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</si>
  <si>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</si>
  <si>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</si>
  <si>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</si>
  <si>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</si>
  <si>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</si>
  <si>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</si>
  <si>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</si>
  <si>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</si>
  <si>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</si>
  <si>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</si>
  <si>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</si>
  <si>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</si>
  <si>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</si>
  <si>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</si>
  <si>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</si>
  <si>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</si>
  <si>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</si>
  <si>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</si>
  <si>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</si>
  <si>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</si>
  <si>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</si>
  <si>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</si>
  <si>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</si>
  <si>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</si>
  <si>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</si>
  <si>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</si>
  <si>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</si>
  <si>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</si>
  <si>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</si>
  <si>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</si>
  <si>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</si>
  <si>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</si>
  <si>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</si>
  <si>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</si>
  <si>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</si>
  <si>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</si>
  <si>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</si>
  <si>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</si>
  <si>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</si>
  <si>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</si>
  <si>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</si>
  <si>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</si>
  <si>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</si>
  <si>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</si>
  <si>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</si>
  <si>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</si>
  <si>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</si>
  <si>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</si>
  <si>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</si>
  <si>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</si>
  <si>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</si>
  <si>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</si>
  <si>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</si>
  <si>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</si>
  <si>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</si>
  <si>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</si>
  <si>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</si>
  <si>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</si>
  <si>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</si>
  <si>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</si>
  <si>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</si>
  <si>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</si>
  <si>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</si>
  <si>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</si>
  <si>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</si>
  <si>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</si>
  <si>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</si>
  <si>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</si>
  <si>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</si>
  <si>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</si>
  <si>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</si>
  <si>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</si>
  <si>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</si>
  <si>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</si>
  <si>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</si>
  <si>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</si>
  <si>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</si>
  <si>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</si>
  <si>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</si>
  <si>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</si>
  <si>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</si>
  <si>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</si>
  <si>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</si>
  <si>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</si>
  <si>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</si>
  <si>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</si>
  <si>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</si>
  <si>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</si>
  <si>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</si>
  <si>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</si>
  <si>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</si>
  <si>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</si>
  <si>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</si>
  <si>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</si>
  <si>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</si>
  <si>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</si>
  <si>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</si>
  <si>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</si>
  <si>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</si>
  <si>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</si>
  <si>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</si>
  <si>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</si>
  <si>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</si>
  <si>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</si>
  <si>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</si>
  <si>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</si>
  <si>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</si>
  <si>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</si>
  <si>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</si>
  <si>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</si>
  <si>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</si>
  <si>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</si>
  <si>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</si>
  <si>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</si>
  <si>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</si>
  <si>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</si>
  <si>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</si>
  <si>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</si>
  <si>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</si>
  <si>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</si>
  <si>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</si>
  <si>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</si>
  <si>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</si>
  <si>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</si>
  <si>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</si>
  <si>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</si>
  <si>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</si>
  <si>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</si>
  <si>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</si>
  <si>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</si>
  <si>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</si>
  <si>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</si>
  <si>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</si>
  <si>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</si>
  <si>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</si>
  <si>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</si>
  <si>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</si>
  <si>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</si>
  <si>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</si>
  <si>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</si>
  <si>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</si>
  <si>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</si>
  <si>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</si>
  <si>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</si>
  <si>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</si>
  <si>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</si>
  <si>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</si>
  <si>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</si>
  <si>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</si>
  <si>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</si>
  <si>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</si>
  <si>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</si>
  <si>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</si>
  <si>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</si>
  <si>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</si>
  <si>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</si>
  <si>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</si>
  <si>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</si>
  <si>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</si>
  <si>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</si>
  <si>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</si>
  <si>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</si>
  <si>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</si>
  <si>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</si>
  <si>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</si>
  <si>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</si>
  <si>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</si>
  <si>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</si>
  <si>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</si>
  <si>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</si>
  <si>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</si>
  <si>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</si>
  <si>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</si>
  <si>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</si>
  <si>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</si>
  <si>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</si>
  <si>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</si>
  <si>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</si>
  <si>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</si>
  <si>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</si>
  <si>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</si>
  <si>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</si>
  <si>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</si>
  <si>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</si>
  <si>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</si>
  <si>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</si>
  <si>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</si>
  <si>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</si>
  <si>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</si>
  <si>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</si>
  <si>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</si>
  <si>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</si>
  <si>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</si>
  <si>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</si>
  <si>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</si>
  <si>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</si>
  <si>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</si>
  <si>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</si>
  <si>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</si>
  <si>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</si>
  <si>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</si>
  <si>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</si>
  <si>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</si>
  <si>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</si>
  <si>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</si>
  <si>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</si>
  <si>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</si>
  <si>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</si>
  <si>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</si>
  <si>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</si>
  <si>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</si>
  <si>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</si>
  <si>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</si>
  <si>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</si>
  <si>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</si>
  <si>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</si>
  <si>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</si>
  <si>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</si>
  <si>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</si>
  <si>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</si>
  <si>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</si>
  <si>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</si>
  <si>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</si>
  <si>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</si>
  <si>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</si>
  <si>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</si>
  <si>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</si>
  <si>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</si>
  <si>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</si>
  <si>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</si>
  <si>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</si>
  <si>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</si>
  <si>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</si>
  <si>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</si>
  <si>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</si>
  <si>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</si>
  <si>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</si>
  <si>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</si>
  <si>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</si>
  <si>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</si>
  <si>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</si>
  <si>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</si>
  <si>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</si>
  <si>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</si>
  <si>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</si>
  <si>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</si>
  <si>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</si>
  <si>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</si>
  <si>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</si>
  <si>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</si>
  <si>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</si>
  <si>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</si>
  <si>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</si>
  <si>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</si>
  <si>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</si>
  <si>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</si>
  <si>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</si>
  <si>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</si>
  <si>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</si>
  <si>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</si>
  <si>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</si>
  <si>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</si>
  <si>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</si>
  <si>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</si>
  <si>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</si>
  <si>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</si>
  <si>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</si>
  <si>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</si>
  <si>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</si>
  <si>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</si>
  <si>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</si>
  <si>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</si>
  <si>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</si>
  <si>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</si>
  <si>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</si>
  <si>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</si>
  <si>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</si>
  <si>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</si>
  <si>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</si>
  <si>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</si>
  <si>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</si>
  <si>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</si>
  <si>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</si>
  <si>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</si>
  <si>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</si>
  <si>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</si>
  <si>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</si>
  <si>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</si>
  <si>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</si>
  <si>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</si>
  <si>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</si>
  <si>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</si>
  <si>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</si>
  <si>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</si>
  <si>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</si>
  <si>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</si>
  <si>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</si>
  <si>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</si>
  <si>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</si>
  <si>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</si>
  <si>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</si>
  <si>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</si>
  <si>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</si>
  <si>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</si>
  <si>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</si>
  <si>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</si>
  <si>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</si>
  <si>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</si>
  <si>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</si>
  <si>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</si>
  <si>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</si>
  <si>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</si>
  <si>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</si>
  <si>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</si>
  <si>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</si>
  <si>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</si>
  <si>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</si>
  <si>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</si>
  <si>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</si>
  <si>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</si>
  <si>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</si>
  <si>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</si>
  <si>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</si>
  <si>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</si>
  <si>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</si>
  <si>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</si>
  <si>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</si>
  <si>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</si>
  <si>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</si>
  <si>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</si>
  <si>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</si>
  <si>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</si>
  <si>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</si>
  <si>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</si>
  <si>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</si>
  <si>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</si>
  <si>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</si>
  <si>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</si>
  <si>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</si>
  <si>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</si>
  <si>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</si>
  <si>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</si>
  <si>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</si>
  <si>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</si>
  <si>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</si>
  <si>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</si>
  <si>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</si>
  <si>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</si>
  <si>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</si>
  <si>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</si>
  <si>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</si>
  <si>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</si>
  <si>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</si>
  <si>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</si>
  <si>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</si>
  <si>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</si>
  <si>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</si>
  <si>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</si>
  <si>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</si>
  <si>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</si>
  <si>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</si>
  <si>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</si>
  <si>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</si>
  <si>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</si>
  <si>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</si>
  <si>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</si>
  <si>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</si>
  <si>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</si>
  <si>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</si>
  <si>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</si>
  <si>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</si>
  <si>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</si>
  <si>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</si>
  <si>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</si>
  <si>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</si>
  <si>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</si>
  <si>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</si>
  <si>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</si>
  <si>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</si>
  <si>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</si>
  <si>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</si>
  <si>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</si>
  <si>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</si>
  <si>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</si>
  <si>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</si>
  <si>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</si>
  <si>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</si>
  <si>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</si>
  <si>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</si>
  <si>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</si>
  <si>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</si>
  <si>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</si>
  <si>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</si>
  <si>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</si>
  <si>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</si>
  <si>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</si>
  <si>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</si>
  <si>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</si>
  <si>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</si>
  <si>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</si>
  <si>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</si>
  <si>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</si>
  <si>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</si>
  <si>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</si>
  <si>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</si>
  <si>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</si>
  <si>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</si>
  <si>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</si>
  <si>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</si>
  <si>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</si>
  <si>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</si>
  <si>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</si>
  <si>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</si>
  <si>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</si>
  <si>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</si>
  <si>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</si>
  <si>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</si>
  <si>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</si>
  <si>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</si>
  <si>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</si>
  <si>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</si>
  <si>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</si>
  <si>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</si>
  <si>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</si>
  <si>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</si>
  <si>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</si>
  <si>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</si>
  <si>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</si>
  <si>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</si>
  <si>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</si>
  <si>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</si>
  <si>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</si>
  <si>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</si>
  <si>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</si>
  <si>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</si>
  <si>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</si>
  <si>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</si>
  <si>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</si>
  <si>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</si>
  <si>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</si>
  <si>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</si>
  <si>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</si>
  <si>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</si>
  <si>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</si>
  <si>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</si>
  <si>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</si>
  <si>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</si>
  <si>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</si>
  <si>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</si>
  <si>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</si>
  <si>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</si>
  <si>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</si>
  <si>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</si>
  <si>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</si>
  <si>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</si>
  <si>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</si>
  <si>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</si>
  <si>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</si>
  <si>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</si>
  <si>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</si>
  <si>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</si>
  <si>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</si>
  <si>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</si>
  <si>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</si>
  <si>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</si>
  <si>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</si>
  <si>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</si>
  <si>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</si>
  <si>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</si>
  <si>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</si>
  <si>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</si>
  <si>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</si>
  <si>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</si>
  <si>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</si>
  <si>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</si>
  <si>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</si>
  <si>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</si>
  <si>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</si>
  <si>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</si>
  <si>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</si>
  <si>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</si>
  <si>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</si>
  <si>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</si>
  <si>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</si>
  <si>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</si>
  <si>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</si>
  <si>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</si>
  <si>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</si>
  <si>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</si>
  <si>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</si>
  <si>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</si>
  <si>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</si>
  <si>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</si>
  <si>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</si>
  <si>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</si>
  <si>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</si>
  <si>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</si>
  <si>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</si>
  <si>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</si>
  <si>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</si>
  <si>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</si>
  <si>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</si>
  <si>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</si>
  <si>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</si>
  <si>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</si>
  <si>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</si>
  <si>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</si>
  <si>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</si>
  <si>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</si>
  <si>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</si>
  <si>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</si>
  <si>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</si>
  <si>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</si>
  <si>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</si>
  <si>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</si>
  <si>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</si>
  <si>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</si>
  <si>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</si>
  <si>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</si>
  <si>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</si>
  <si>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</si>
  <si>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</si>
  <si>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</si>
  <si>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</si>
  <si>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</si>
  <si>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</si>
  <si>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</si>
  <si>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</si>
  <si>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</si>
  <si>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</si>
  <si>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</si>
  <si>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</si>
  <si>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</si>
  <si>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</si>
  <si>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</si>
  <si>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</si>
  <si>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</si>
  <si>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</si>
  <si>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</si>
  <si>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</si>
  <si>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</si>
  <si>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</si>
  <si>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</si>
  <si>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</si>
  <si>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</si>
  <si>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</si>
  <si>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</si>
  <si>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</si>
  <si>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</si>
  <si>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</si>
  <si>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</si>
  <si>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</si>
  <si>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</si>
  <si>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</si>
  <si>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</si>
  <si>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</si>
  <si>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</si>
  <si>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</si>
  <si>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</si>
  <si>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</si>
  <si>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</si>
  <si>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</si>
  <si>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</si>
  <si>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</si>
  <si>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</si>
  <si>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</si>
  <si>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</si>
  <si>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</si>
  <si>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</si>
  <si>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</si>
  <si>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</si>
  <si>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</si>
  <si>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</si>
  <si>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</si>
  <si>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</si>
  <si>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</si>
  <si>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</si>
  <si>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</si>
  <si>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</si>
  <si>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</si>
  <si>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</si>
  <si>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</si>
  <si>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</si>
  <si>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</si>
  <si>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</si>
  <si>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</si>
  <si>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</si>
  <si>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</si>
  <si>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</si>
  <si>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</si>
  <si>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</si>
  <si>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</si>
  <si>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</si>
  <si>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</si>
  <si>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</si>
  <si>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</si>
  <si>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</si>
  <si>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</si>
  <si>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</si>
  <si>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</si>
  <si>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</si>
  <si>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</si>
  <si>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</si>
  <si>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</si>
  <si>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</si>
  <si>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</si>
  <si>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</si>
  <si>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</si>
  <si>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</si>
  <si>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</si>
  <si>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</si>
  <si>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</si>
  <si>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</si>
  <si>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</si>
  <si>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</si>
  <si>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</si>
  <si>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</si>
  <si>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</si>
  <si>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</si>
  <si>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</si>
  <si>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</si>
  <si>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</si>
  <si>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</si>
  <si>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</si>
  <si>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</si>
  <si>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</si>
  <si>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</si>
  <si>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</si>
  <si>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</si>
  <si>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</si>
  <si>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</si>
  <si>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</si>
  <si>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</si>
  <si>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</si>
  <si>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</si>
  <si>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</si>
  <si>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</si>
  <si>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</si>
  <si>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</si>
  <si>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</si>
  <si>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</si>
  <si>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</si>
  <si>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</si>
  <si>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</si>
  <si>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</si>
  <si>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</si>
  <si>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</si>
  <si>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</si>
  <si>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</si>
  <si>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</si>
  <si>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</si>
  <si>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</si>
  <si>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</si>
  <si>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</si>
  <si>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</si>
  <si>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</si>
  <si>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</si>
  <si>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</si>
  <si>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</si>
  <si>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</si>
  <si>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</si>
  <si>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</si>
  <si>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</si>
  <si>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</si>
  <si>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</si>
  <si>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</si>
  <si>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</si>
  <si>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</si>
  <si>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</si>
  <si>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</si>
  <si>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</si>
  <si>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</si>
  <si>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</si>
  <si>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</si>
  <si>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</si>
  <si>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</si>
  <si>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</si>
  <si>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</si>
  <si>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</si>
  <si>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</si>
  <si>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</si>
  <si>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</si>
  <si>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</si>
  <si>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</si>
  <si>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</si>
  <si>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</si>
  <si>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</si>
  <si>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</si>
  <si>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</si>
  <si>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</si>
  <si>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</si>
  <si>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</si>
  <si>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</si>
  <si>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</si>
  <si>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</si>
  <si>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</si>
  <si>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</si>
  <si>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</si>
  <si>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</si>
  <si>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</si>
  <si>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</si>
  <si>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</si>
  <si>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</si>
  <si>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</si>
  <si>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</si>
  <si>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</si>
  <si>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</si>
  <si>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</si>
  <si>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</si>
  <si>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</si>
  <si>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</si>
  <si>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</si>
  <si>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</si>
  <si>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</si>
  <si>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</si>
  <si>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</si>
  <si>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</si>
  <si>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</si>
  <si>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</si>
  <si>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</si>
  <si>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</si>
  <si>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</si>
  <si>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</si>
  <si>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</si>
  <si>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</si>
  <si>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</si>
  <si>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</si>
  <si>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</si>
  <si>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</si>
  <si>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</si>
  <si>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</si>
  <si>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</si>
  <si>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</si>
  <si>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</si>
  <si>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</si>
  <si>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</si>
  <si>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</si>
  <si>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</si>
  <si>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</si>
  <si>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</si>
  <si>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</si>
  <si>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</si>
  <si>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</si>
  <si>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</si>
  <si>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</si>
  <si>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</si>
  <si>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</si>
  <si>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</si>
  <si>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</si>
  <si>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</si>
  <si>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</si>
  <si>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</si>
  <si>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</si>
  <si>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</si>
  <si>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</si>
  <si>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</si>
  <si>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</si>
  <si>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</si>
  <si>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</si>
  <si>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</si>
  <si>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</si>
  <si>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</si>
  <si>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</si>
  <si>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</si>
  <si>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</si>
  <si>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</si>
  <si>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</si>
  <si>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</si>
  <si>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</si>
  <si>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</si>
  <si>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</si>
  <si>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</si>
  <si>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</si>
  <si>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</si>
  <si>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</si>
  <si>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</si>
  <si>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</si>
  <si>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</si>
  <si>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</si>
  <si>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</si>
  <si>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</si>
  <si>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</si>
  <si>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</si>
  <si>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</si>
  <si>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</si>
  <si>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</si>
  <si>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</si>
  <si>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</si>
  <si>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</si>
  <si>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</si>
  <si>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</si>
  <si>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</si>
  <si>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</si>
  <si>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</si>
  <si>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</si>
  <si>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</si>
  <si>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</si>
  <si>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</si>
  <si>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</si>
  <si>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</si>
  <si>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</si>
  <si>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</si>
  <si>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</si>
  <si>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</si>
  <si>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</si>
  <si>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</si>
  <si>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</si>
  <si>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</si>
  <si>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</si>
  <si>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</si>
  <si>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</si>
  <si>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</si>
  <si>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</si>
  <si>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</si>
  <si>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</si>
  <si>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</si>
  <si>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</si>
  <si>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</si>
  <si>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</si>
  <si>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</si>
  <si>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</si>
  <si>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</si>
  <si>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</si>
  <si>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</si>
  <si>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</si>
  <si>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</si>
  <si>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</si>
  <si>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</si>
  <si>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</si>
  <si>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</si>
  <si>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</si>
  <si>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</si>
  <si>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</si>
  <si>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</si>
  <si>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</si>
  <si>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</si>
  <si>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</si>
  <si>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</si>
  <si>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</si>
  <si>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</si>
  <si>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</si>
  <si>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</si>
  <si>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</si>
  <si>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</si>
  <si>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</si>
  <si>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</si>
  <si>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</si>
  <si>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</si>
  <si>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</si>
  <si>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</si>
  <si>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</si>
  <si>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</si>
  <si>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</si>
  <si>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</si>
  <si>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</si>
  <si>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</si>
  <si>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</si>
  <si>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</si>
  <si>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</si>
  <si>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</si>
  <si>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</si>
  <si>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</si>
  <si>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</si>
  <si>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</si>
  <si>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</si>
  <si>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</si>
  <si>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</si>
  <si>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</si>
  <si>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</si>
  <si>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</si>
  <si>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</si>
  <si>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</si>
  <si>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</si>
  <si>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</si>
  <si>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</si>
  <si>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</si>
  <si>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</si>
  <si>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</si>
  <si>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</si>
  <si>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</si>
  <si>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</si>
  <si>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</si>
  <si>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</si>
  <si>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</si>
  <si>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</si>
  <si>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</si>
  <si>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</si>
  <si>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</si>
  <si>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</si>
  <si>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</si>
  <si>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</si>
  <si>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</si>
  <si>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</si>
  <si>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</si>
  <si>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</si>
  <si>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</si>
  <si>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</si>
  <si>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</si>
  <si>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</si>
  <si>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</si>
  <si>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</si>
  <si>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</si>
  <si>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</si>
  <si>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</si>
  <si>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</si>
  <si>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</si>
  <si>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</si>
  <si>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</si>
  <si>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</si>
  <si>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</si>
  <si>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</si>
  <si>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</si>
  <si>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</si>
  <si>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</si>
  <si>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</si>
  <si>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</si>
  <si>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</si>
  <si>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</si>
  <si>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</si>
  <si>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</si>
  <si>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</si>
  <si>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</si>
  <si>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</si>
  <si>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</si>
  <si>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</si>
  <si>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</si>
  <si>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</si>
  <si>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</si>
  <si>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</si>
  <si>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</si>
  <si>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</si>
  <si>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</si>
  <si>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</si>
  <si>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</si>
  <si>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</si>
  <si>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</si>
  <si>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</si>
  <si>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</si>
  <si>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</si>
  <si>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</si>
  <si>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</si>
  <si>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</si>
  <si>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</si>
  <si>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</si>
  <si>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</si>
  <si>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</si>
  <si>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</si>
  <si>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</si>
  <si>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</si>
  <si>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</si>
  <si>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</si>
  <si>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</si>
  <si>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</si>
  <si>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</si>
  <si>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</si>
  <si>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</si>
  <si>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</si>
  <si>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</si>
  <si>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</si>
  <si>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</si>
  <si>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</si>
  <si>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</si>
  <si>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</si>
  <si>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</si>
  <si>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</si>
  <si>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</si>
  <si>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</si>
  <si>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</si>
  <si>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</si>
  <si>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</si>
  <si>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</si>
  <si>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</si>
  <si>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</si>
  <si>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</si>
  <si>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</si>
  <si>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</si>
  <si>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</si>
  <si>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</si>
  <si>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</si>
  <si>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</si>
  <si>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</si>
  <si>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</si>
  <si>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</si>
  <si>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</si>
  <si>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</si>
  <si>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</si>
  <si>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</si>
  <si>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</si>
  <si>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</si>
  <si>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</si>
  <si>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</si>
  <si>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</si>
  <si>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</si>
  <si>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</si>
  <si>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</si>
  <si>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</si>
  <si>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</si>
  <si>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</si>
  <si>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</si>
  <si>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</si>
  <si>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</si>
  <si>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</si>
  <si>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</si>
  <si>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</si>
  <si>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</si>
  <si>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</si>
  <si>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</si>
  <si>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</si>
  <si>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</si>
  <si>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</si>
  <si>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</si>
  <si>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</si>
  <si>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</si>
  <si>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</si>
  <si>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</si>
  <si>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</si>
  <si>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</si>
  <si>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</si>
  <si>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</si>
  <si>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</si>
  <si>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</si>
  <si>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</si>
  <si>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</si>
  <si>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</si>
  <si>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</si>
  <si>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</si>
  <si>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</si>
  <si>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</si>
  <si>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</si>
  <si>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</si>
  <si>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</si>
  <si>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</si>
  <si>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</si>
  <si>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</si>
  <si>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</si>
  <si>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</si>
  <si>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</si>
  <si>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</si>
  <si>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</si>
  <si>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</si>
  <si>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</si>
  <si>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</si>
  <si>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</si>
  <si>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</si>
  <si>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</si>
  <si>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</si>
  <si>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</si>
  <si>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</si>
  <si>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</si>
  <si>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</si>
  <si>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</si>
  <si>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</si>
  <si>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</si>
  <si>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</si>
  <si>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</si>
  <si>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</si>
  <si>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</si>
  <si>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</si>
  <si>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</si>
  <si>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</si>
  <si>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</si>
  <si>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</si>
  <si>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</si>
  <si>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</si>
  <si>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</si>
  <si>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</si>
  <si>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</si>
  <si>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</si>
  <si>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</si>
  <si>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</si>
  <si>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</si>
  <si>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</si>
  <si>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</si>
  <si>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</si>
  <si>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</si>
  <si>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</si>
  <si>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</si>
  <si>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</si>
  <si>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</si>
  <si>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</si>
  <si>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</si>
  <si>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</si>
  <si>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</si>
  <si>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</si>
  <si>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</si>
  <si>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</si>
  <si>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</si>
  <si>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</si>
  <si>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</si>
  <si>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</si>
  <si>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</si>
  <si>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</si>
  <si>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</si>
  <si>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</si>
  <si>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</si>
  <si>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</si>
  <si>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</si>
  <si>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</si>
  <si>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</si>
  <si>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</si>
  <si>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</si>
  <si>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</si>
  <si>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</si>
  <si>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</si>
  <si>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</si>
  <si>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</si>
  <si>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</si>
  <si>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</si>
  <si>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</si>
  <si>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</si>
  <si>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</si>
  <si>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</si>
  <si>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</si>
  <si>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</si>
  <si>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</si>
  <si>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</si>
  <si>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</si>
  <si>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</si>
  <si>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</si>
  <si>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</si>
  <si>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</si>
  <si>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</si>
  <si>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</si>
  <si>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</si>
  <si>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</si>
  <si>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</si>
  <si>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</si>
  <si>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</si>
  <si>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</si>
  <si>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</si>
  <si>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</si>
  <si>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</si>
  <si>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</si>
  <si>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</si>
  <si>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</si>
  <si>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</si>
  <si>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</si>
  <si>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</si>
  <si>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</si>
  <si>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</si>
  <si>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</si>
  <si>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</si>
  <si>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</si>
  <si>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</si>
  <si>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</si>
  <si>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</si>
  <si>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</si>
  <si>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</si>
  <si>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</si>
  <si>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</si>
  <si>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</si>
  <si>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</si>
  <si>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</si>
  <si>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</si>
  <si>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</si>
  <si>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</si>
  <si>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</si>
  <si>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</si>
  <si>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</si>
  <si>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</si>
  <si>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</si>
  <si>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</si>
  <si>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</si>
  <si>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</si>
  <si>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</si>
  <si>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</si>
  <si>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</si>
  <si>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</si>
  <si>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</si>
  <si>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</si>
  <si>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</si>
  <si>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</si>
  <si>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</si>
  <si>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</si>
  <si>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</si>
  <si>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</si>
  <si>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</si>
  <si>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</si>
  <si>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</si>
  <si>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</si>
  <si>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</si>
  <si>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</si>
  <si>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</si>
  <si>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</si>
  <si>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</si>
  <si>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</si>
  <si>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</si>
  <si>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</si>
  <si>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</si>
  <si>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</si>
  <si>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</si>
  <si>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</si>
  <si>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</si>
  <si>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</si>
  <si>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</si>
  <si>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</si>
  <si>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</si>
  <si>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</si>
  <si>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</si>
  <si>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</si>
  <si>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</si>
  <si>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</si>
  <si>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</si>
  <si>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</si>
  <si>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</si>
  <si>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</si>
  <si>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</si>
  <si>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</si>
  <si>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</si>
  <si>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</si>
  <si>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</si>
  <si>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</si>
  <si>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</si>
  <si>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</si>
  <si>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</si>
  <si>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</si>
  <si>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</si>
  <si>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</si>
  <si>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</si>
  <si>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</si>
  <si>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</si>
  <si>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</si>
  <si>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</si>
  <si>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</si>
  <si>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</si>
  <si>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</si>
  <si>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</si>
  <si>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</si>
  <si>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</si>
  <si>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</si>
  <si>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</si>
  <si>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</si>
  <si>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</si>
  <si>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</si>
  <si>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</si>
  <si>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</si>
  <si>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</si>
  <si>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</si>
  <si>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</si>
  <si>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</si>
  <si>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</si>
  <si>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</si>
  <si>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</si>
  <si>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</si>
  <si>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</si>
  <si>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</si>
  <si>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</si>
  <si>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</si>
  <si>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</si>
  <si>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</si>
  <si>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</si>
  <si>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</si>
  <si>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</si>
  <si>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</si>
  <si>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</si>
  <si>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</si>
  <si>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</si>
  <si>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</si>
  <si>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</si>
  <si>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</si>
  <si>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</si>
  <si>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</si>
  <si>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</si>
  <si>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</si>
  <si>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</si>
  <si>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</si>
  <si>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</si>
  <si>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</si>
  <si>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</si>
  <si>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</si>
  <si>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</si>
  <si>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</si>
  <si>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</si>
  <si>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</si>
  <si>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</si>
  <si>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</si>
  <si>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</si>
  <si>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</si>
  <si>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</si>
  <si>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</si>
  <si>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</si>
  <si>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</si>
  <si>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</si>
  <si>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</si>
  <si>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</si>
  <si>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</si>
  <si>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</si>
  <si>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</si>
  <si>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</si>
  <si>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</si>
  <si>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</si>
  <si>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</si>
  <si>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</si>
  <si>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</si>
  <si>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</si>
  <si>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</si>
  <si>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</si>
  <si>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</si>
  <si>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</si>
  <si>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</si>
  <si>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</si>
  <si>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</si>
  <si>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</si>
  <si>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</si>
  <si>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</si>
  <si>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</si>
  <si>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</si>
  <si>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</si>
  <si>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</si>
  <si>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</si>
  <si>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</si>
  <si>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</si>
  <si>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</si>
  <si>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</si>
  <si>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</si>
  <si>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</si>
  <si>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</si>
  <si>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</si>
  <si>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</si>
  <si>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</si>
  <si>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</si>
  <si>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</si>
  <si>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</si>
  <si>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</si>
  <si>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</si>
  <si>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</si>
  <si>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</si>
  <si>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</si>
  <si>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</si>
  <si>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</si>
  <si>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</si>
  <si>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</si>
  <si>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</si>
  <si>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</si>
  <si>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</si>
  <si>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</si>
  <si>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</si>
  <si>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</si>
  <si>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</si>
  <si>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</si>
  <si>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</si>
  <si>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</si>
  <si>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</si>
  <si>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</si>
  <si>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</si>
  <si>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</si>
  <si>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</si>
  <si>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</si>
  <si>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</si>
  <si>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</si>
  <si>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</si>
  <si>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</si>
  <si>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</si>
  <si>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</si>
  <si>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</si>
  <si>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</si>
  <si>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</si>
  <si>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</si>
  <si>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</si>
  <si>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</si>
  <si>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</si>
  <si>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</si>
  <si>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</si>
  <si>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</si>
  <si>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</si>
  <si>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</si>
  <si>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</si>
  <si>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</si>
  <si>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</si>
  <si>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</si>
  <si>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</si>
  <si>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</si>
  <si>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</si>
  <si>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</si>
  <si>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</si>
  <si>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</si>
  <si>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</si>
  <si>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</si>
  <si>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</si>
  <si>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</si>
  <si>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</si>
  <si>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</si>
  <si>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</si>
  <si>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</si>
  <si>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</si>
  <si>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</si>
  <si>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</si>
  <si>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</si>
  <si>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</si>
  <si>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</si>
  <si>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</si>
  <si>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</si>
  <si>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</si>
  <si>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</si>
  <si>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</si>
  <si>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</si>
  <si>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</si>
  <si>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</si>
  <si>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</si>
  <si>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</si>
  <si>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</si>
  <si>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</si>
  <si>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</si>
  <si>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</si>
  <si>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</si>
  <si>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</si>
  <si>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</si>
  <si>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</si>
  <si>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</si>
  <si>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</si>
  <si>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</si>
  <si>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</si>
  <si>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</si>
  <si>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</si>
  <si>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</si>
  <si>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</si>
  <si>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</si>
  <si>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</si>
  <si>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</si>
  <si>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</si>
  <si>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</si>
  <si>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</si>
  <si>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</si>
  <si>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</si>
  <si>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</si>
  <si>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</si>
  <si>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</si>
  <si>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</si>
  <si>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</si>
  <si>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</si>
  <si>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</si>
  <si>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</si>
  <si>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</si>
  <si>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</si>
  <si>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</si>
  <si>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</si>
  <si>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</si>
  <si>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</si>
  <si>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</si>
  <si>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</si>
  <si>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</si>
  <si>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</si>
  <si>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</si>
  <si>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</si>
  <si>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</si>
  <si>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</si>
  <si>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</si>
  <si>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</si>
  <si>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</si>
  <si>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</si>
  <si>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</si>
  <si>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</si>
  <si>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</si>
  <si>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</si>
  <si>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</si>
  <si>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</si>
  <si>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</si>
  <si>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</si>
  <si>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</si>
  <si>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</si>
  <si>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</si>
  <si>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</si>
  <si>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</si>
  <si>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</si>
  <si>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</si>
  <si>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</si>
  <si>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</si>
  <si>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</si>
  <si>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</si>
  <si>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</si>
  <si>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</si>
  <si>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</si>
  <si>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</si>
  <si>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</si>
  <si>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</si>
  <si>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</si>
  <si>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</si>
  <si>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</si>
  <si>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</si>
  <si>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</si>
  <si>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</si>
  <si>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</si>
  <si>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</si>
  <si>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</si>
  <si>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</si>
  <si>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</si>
  <si>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</si>
  <si>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</si>
  <si>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</si>
  <si>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</si>
  <si>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</si>
  <si>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</si>
  <si>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</si>
  <si>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</si>
  <si>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</si>
  <si>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</si>
  <si>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</si>
  <si>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</si>
  <si>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</si>
  <si>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</si>
  <si>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</si>
  <si>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</si>
  <si>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</si>
  <si>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</si>
  <si>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</si>
  <si>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</si>
  <si>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</si>
  <si>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</si>
  <si>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</si>
  <si>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</si>
  <si>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</si>
  <si>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</si>
  <si>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</si>
  <si>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</si>
  <si>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</si>
  <si>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</si>
  <si>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</si>
  <si>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</si>
  <si>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</si>
  <si>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</si>
  <si>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</si>
  <si>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</si>
  <si>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</si>
  <si>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</si>
  <si>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</si>
  <si>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</si>
  <si>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</si>
  <si>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</si>
  <si>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</si>
  <si>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</si>
  <si>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</si>
  <si>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</si>
  <si>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</si>
  <si>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</si>
  <si>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</si>
  <si>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</si>
  <si>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</si>
  <si>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</si>
  <si>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</si>
  <si>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</si>
  <si>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</si>
  <si>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</si>
  <si>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</si>
  <si>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</si>
  <si>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</si>
  <si>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</si>
  <si>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</si>
  <si>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</si>
  <si>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</si>
  <si>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</si>
  <si>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</si>
  <si>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</si>
  <si>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</si>
  <si>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</si>
  <si>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</si>
  <si>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</si>
  <si>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</si>
  <si>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</si>
  <si>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</si>
  <si>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</si>
  <si>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</si>
  <si>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</si>
  <si>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</si>
  <si>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</si>
  <si>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</si>
  <si>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</si>
  <si>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</si>
  <si>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</si>
  <si>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</si>
  <si>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</si>
  <si>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</si>
  <si>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</si>
  <si>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</si>
  <si>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</si>
  <si>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</si>
  <si>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</si>
  <si>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</si>
  <si>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</si>
  <si>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</si>
  <si>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</si>
  <si>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</si>
  <si>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</si>
  <si>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</si>
  <si>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</si>
  <si>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</si>
  <si>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</si>
  <si>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</si>
  <si>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</si>
  <si>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</si>
  <si>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</si>
  <si>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</si>
  <si>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</si>
  <si>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</si>
  <si>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</si>
  <si>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</si>
  <si>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</si>
  <si>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</si>
  <si>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</si>
  <si>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</si>
  <si>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</si>
  <si>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</si>
  <si>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</si>
  <si>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</si>
  <si>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</si>
  <si>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</si>
  <si>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</si>
  <si>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</si>
  <si>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</si>
  <si>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</si>
  <si>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</si>
  <si>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</si>
  <si>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</si>
  <si>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</si>
  <si>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</si>
  <si>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</si>
  <si>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</si>
  <si>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</si>
  <si>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</si>
  <si>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</si>
  <si>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</si>
  <si>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</si>
  <si>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</si>
  <si>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</si>
  <si>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</si>
  <si>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</si>
  <si>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</si>
  <si>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</si>
  <si>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</si>
  <si>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</si>
  <si>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</si>
  <si>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</si>
  <si>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</si>
  <si>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</si>
  <si>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</si>
  <si>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</si>
  <si>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</si>
  <si>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</si>
  <si>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</si>
  <si>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</si>
  <si>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</si>
  <si>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</si>
  <si>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</si>
  <si>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</si>
  <si>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</si>
  <si>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</si>
  <si>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</si>
  <si>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</si>
  <si>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</si>
  <si>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</si>
  <si>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</si>
  <si>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</si>
  <si>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</si>
  <si>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</si>
  <si>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</si>
  <si>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</si>
  <si>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</si>
  <si>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</si>
  <si>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</si>
  <si>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</si>
  <si>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</si>
  <si>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</si>
  <si>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</si>
  <si>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</si>
  <si>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</si>
  <si>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</si>
  <si>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</si>
  <si>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</si>
  <si>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</si>
  <si>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</si>
  <si>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</si>
  <si>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</si>
  <si>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</si>
  <si>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</si>
  <si>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</si>
  <si>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</si>
  <si>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</si>
  <si>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</si>
  <si>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</si>
  <si>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</si>
  <si>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</si>
  <si>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</si>
  <si>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</si>
  <si>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</si>
  <si>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</si>
  <si>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</si>
  <si>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</si>
  <si>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</si>
  <si>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</si>
  <si>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</si>
  <si>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</si>
  <si>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</si>
  <si>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</si>
  <si>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</si>
  <si>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</si>
  <si>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</si>
  <si>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</si>
  <si>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</si>
  <si>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</si>
  <si>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</si>
  <si>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</si>
  <si>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</si>
  <si>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</si>
  <si>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</si>
  <si>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</si>
  <si>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</si>
  <si>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</si>
  <si>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</si>
  <si>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</si>
  <si>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</si>
  <si>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</si>
  <si>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</si>
  <si>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</si>
  <si>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</si>
  <si>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</si>
  <si>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</si>
  <si>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</si>
  <si>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</si>
  <si>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</si>
  <si>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</si>
  <si>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</si>
  <si>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</si>
  <si>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</si>
  <si>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</si>
  <si>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</si>
  <si>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</si>
  <si>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</si>
  <si>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</si>
  <si>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</si>
  <si>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</si>
  <si>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</si>
  <si>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</si>
  <si>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</si>
  <si>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</si>
  <si>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</si>
  <si>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</si>
  <si>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</si>
  <si>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</si>
  <si>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</si>
  <si>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</si>
  <si>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</si>
  <si>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</si>
  <si>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</si>
  <si>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</si>
  <si>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</si>
  <si>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</si>
  <si>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</si>
  <si>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</si>
  <si>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</si>
  <si>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</si>
  <si>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</si>
  <si>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</si>
  <si>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</si>
  <si>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</si>
  <si>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</si>
  <si>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</si>
  <si>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</si>
  <si>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</si>
  <si>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</si>
  <si>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</si>
  <si>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</si>
  <si>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</si>
  <si>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</si>
  <si>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</si>
  <si>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</si>
  <si>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</si>
  <si>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</si>
  <si>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</si>
  <si>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</si>
  <si>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</si>
  <si>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</si>
  <si>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</si>
  <si>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</si>
  <si>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</si>
  <si>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</si>
  <si>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</si>
  <si>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</si>
  <si>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</si>
  <si>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</si>
  <si>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</si>
  <si>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</si>
  <si>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</si>
  <si>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</si>
  <si>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</si>
  <si>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</si>
  <si>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</si>
  <si>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</si>
  <si>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</si>
  <si>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</si>
  <si>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</si>
  <si>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</si>
  <si>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</si>
  <si>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</si>
  <si>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</si>
  <si>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</si>
  <si>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</si>
  <si>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</si>
  <si>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</si>
  <si>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</si>
  <si>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</si>
  <si>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</si>
  <si>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</si>
  <si>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</si>
  <si>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</si>
  <si>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</si>
  <si>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</si>
  <si>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</si>
  <si>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</si>
  <si>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</si>
  <si>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</si>
  <si>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</si>
  <si>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</si>
  <si>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</si>
  <si>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</si>
  <si>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</si>
  <si>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</si>
  <si>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</si>
  <si>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</si>
  <si>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</si>
  <si>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</si>
  <si>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</si>
  <si>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</si>
  <si>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</si>
  <si>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</si>
  <si>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</si>
  <si>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</si>
  <si>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</si>
  <si>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</si>
  <si>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</si>
  <si>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</si>
  <si>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</si>
  <si>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</si>
  <si>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</si>
  <si>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</si>
  <si>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</si>
  <si>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</si>
  <si>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</si>
  <si>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</si>
  <si>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</si>
  <si>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</si>
  <si>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</si>
  <si>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</si>
  <si>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</si>
  <si>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</si>
  <si>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</si>
  <si>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</si>
  <si>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</si>
  <si>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</si>
  <si>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</si>
  <si>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</si>
  <si>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</si>
  <si>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</si>
  <si>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</si>
  <si>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</si>
  <si>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</si>
  <si>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</si>
  <si>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</si>
  <si>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</si>
  <si>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</si>
  <si>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</si>
  <si>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</si>
  <si>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</si>
  <si>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</si>
  <si>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</si>
  <si>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</si>
  <si>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</si>
  <si>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</si>
  <si>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</si>
  <si>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</si>
  <si>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</si>
  <si>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</si>
  <si>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</si>
  <si>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</si>
  <si>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</si>
  <si>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</si>
  <si>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</si>
  <si>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</si>
  <si>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</si>
  <si>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</si>
  <si>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</si>
  <si>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</si>
  <si>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</si>
  <si>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</si>
  <si>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</si>
  <si>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</si>
  <si>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</si>
  <si>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</si>
  <si>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</si>
  <si>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</si>
  <si>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</si>
  <si>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</si>
  <si>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</si>
  <si>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</si>
  <si>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</si>
  <si>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</si>
  <si>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</si>
  <si>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</si>
  <si>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</si>
  <si>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</si>
  <si>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</si>
  <si>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</si>
  <si>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</si>
  <si>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</si>
  <si>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</si>
  <si>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</si>
  <si>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</si>
  <si>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</si>
  <si>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</si>
  <si>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</si>
  <si>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</si>
  <si>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</si>
  <si>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</si>
  <si>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</si>
  <si>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</si>
  <si>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</si>
  <si>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</si>
  <si>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</si>
  <si>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</si>
  <si>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</si>
  <si>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</si>
  <si>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</si>
  <si>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</si>
  <si>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</si>
  <si>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</si>
  <si>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</si>
  <si>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</si>
  <si>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</si>
  <si>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</si>
  <si>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</si>
  <si>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</si>
  <si>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</si>
  <si>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</si>
  <si>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</si>
  <si>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</si>
  <si>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</si>
  <si>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</si>
  <si>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</si>
  <si>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</si>
  <si>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</si>
  <si>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</si>
  <si>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</si>
  <si>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</si>
  <si>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</si>
  <si>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</si>
  <si>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</si>
  <si>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</si>
  <si>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</si>
  <si>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</si>
  <si>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</si>
  <si>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</si>
  <si>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</si>
  <si>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</si>
  <si>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</si>
  <si>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</si>
  <si>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</si>
  <si>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</si>
  <si>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</si>
  <si>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</si>
  <si>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</si>
  <si>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</si>
  <si>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</si>
  <si>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</si>
  <si>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</si>
  <si>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</si>
  <si>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</si>
  <si>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</si>
  <si>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</si>
  <si>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</si>
  <si>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</si>
  <si>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</si>
  <si>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</si>
  <si>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</si>
  <si>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</si>
  <si>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</si>
  <si>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</si>
  <si>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</si>
  <si>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</si>
  <si>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</si>
  <si>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</si>
  <si>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</si>
  <si>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</si>
  <si>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</si>
  <si>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</si>
  <si>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</si>
  <si>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</si>
  <si>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</si>
  <si>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</si>
  <si>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</si>
  <si>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</si>
  <si>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</si>
  <si>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</si>
  <si>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</si>
  <si>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</si>
  <si>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</si>
  <si>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</si>
  <si>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</si>
  <si>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</si>
  <si>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</si>
  <si>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</si>
  <si>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</si>
  <si>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</si>
  <si>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</si>
  <si>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</si>
  <si>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</si>
  <si>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</si>
  <si>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</si>
  <si>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</si>
  <si>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</si>
  <si>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</si>
  <si>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</si>
  <si>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</si>
  <si>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</si>
  <si>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</si>
  <si>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</si>
  <si>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</si>
  <si>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</si>
  <si>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</si>
  <si>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</si>
  <si>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</si>
  <si>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</si>
  <si>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</si>
  <si>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</si>
  <si>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</si>
  <si>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</si>
  <si>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</si>
  <si>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</si>
  <si>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</si>
  <si>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</si>
  <si>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</si>
  <si>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</si>
  <si>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</si>
  <si>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</si>
  <si>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</si>
  <si>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</si>
  <si>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</si>
  <si>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</si>
  <si>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</si>
  <si>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</si>
  <si>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</si>
  <si>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</si>
  <si>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</si>
  <si>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</si>
  <si>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</si>
  <si>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</si>
  <si>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</si>
  <si>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</si>
  <si>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</si>
  <si>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</si>
  <si>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</si>
  <si>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</si>
  <si>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</si>
  <si>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</si>
  <si>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</si>
  <si>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</si>
  <si>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</si>
  <si>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</si>
  <si>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</si>
  <si>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</si>
  <si>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</si>
  <si>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</si>
  <si>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</si>
  <si>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</si>
  <si>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</si>
  <si>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</si>
  <si>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</si>
  <si>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</si>
  <si>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</si>
  <si>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</si>
  <si>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</si>
  <si>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</si>
  <si>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</si>
  <si>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</si>
  <si>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</si>
  <si>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</si>
  <si>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</si>
  <si>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</si>
  <si>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</si>
  <si>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</si>
  <si>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</si>
  <si>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</si>
  <si>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</si>
  <si>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</si>
  <si>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</si>
  <si>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</si>
  <si>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</si>
  <si>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</si>
  <si>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</si>
  <si>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</si>
  <si>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</si>
  <si>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</si>
  <si>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</si>
  <si>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</si>
  <si>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</si>
  <si>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</si>
  <si>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</si>
  <si>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</si>
  <si>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</si>
  <si>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</si>
  <si>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</si>
  <si>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</si>
  <si>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</si>
  <si>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</si>
  <si>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</si>
  <si>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</si>
  <si>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</si>
  <si>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</si>
  <si>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</si>
  <si>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</si>
  <si>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</si>
  <si>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</si>
  <si>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</si>
  <si>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</si>
  <si>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</si>
  <si>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</si>
  <si>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</si>
  <si>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</si>
  <si>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</si>
  <si>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</si>
  <si>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</si>
  <si>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</si>
  <si>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</si>
  <si>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</si>
  <si>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</si>
  <si>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</si>
  <si>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</si>
  <si>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</si>
  <si>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</si>
  <si>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</si>
  <si>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</si>
  <si>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</si>
  <si>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</si>
  <si>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</si>
  <si>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</si>
  <si>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</si>
  <si>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</si>
  <si>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</si>
  <si>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</si>
  <si>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</si>
  <si>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</si>
  <si>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</si>
  <si>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</si>
  <si>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</si>
  <si>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</si>
  <si>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</si>
  <si>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</si>
  <si>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</si>
  <si>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</si>
  <si>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</si>
  <si>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</si>
  <si>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</si>
  <si>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</si>
  <si>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</si>
  <si>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</si>
  <si>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</si>
  <si>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</si>
  <si>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</si>
  <si>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</si>
  <si>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</si>
  <si>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</si>
  <si>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</si>
  <si>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</si>
  <si>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</si>
  <si>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</si>
  <si>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</si>
  <si>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</si>
  <si>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</si>
  <si>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</si>
  <si>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</si>
  <si>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</si>
  <si>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</si>
  <si>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</si>
  <si>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</si>
  <si>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</si>
  <si>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</si>
  <si>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</si>
  <si>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</si>
  <si>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</si>
  <si>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</si>
  <si>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</si>
  <si>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</si>
  <si>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</si>
  <si>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</si>
  <si>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</si>
  <si>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</si>
  <si>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</si>
  <si>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</si>
  <si>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</si>
  <si>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</si>
  <si>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</si>
  <si>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</si>
  <si>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</si>
  <si>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</si>
  <si>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</si>
  <si>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</si>
  <si>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</si>
  <si>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</si>
  <si>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</si>
  <si>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</si>
  <si>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</si>
  <si>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</si>
  <si>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</si>
  <si>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</si>
  <si>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</si>
  <si>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</si>
  <si>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</si>
  <si>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</si>
  <si>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</si>
  <si>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</si>
  <si>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</si>
  <si>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</si>
  <si>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</si>
  <si>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</si>
  <si>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</si>
  <si>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</si>
  <si>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</si>
  <si>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</si>
  <si>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</si>
  <si>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</si>
  <si>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</si>
  <si>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</si>
  <si>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</si>
  <si>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</si>
  <si>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</si>
  <si>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</si>
  <si>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</si>
  <si>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</si>
  <si>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</si>
  <si>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</si>
  <si>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</si>
  <si>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</si>
  <si>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</si>
  <si>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</si>
  <si>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</si>
  <si>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</si>
  <si>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</si>
  <si>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</si>
  <si>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</si>
  <si>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</si>
  <si>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</si>
  <si>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</si>
  <si>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</si>
  <si>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</si>
  <si>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</si>
  <si>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</si>
  <si>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</si>
  <si>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</si>
  <si>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</si>
  <si>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</si>
  <si>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</si>
  <si>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</si>
  <si>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</si>
  <si>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</si>
  <si>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</si>
  <si>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</si>
  <si>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</si>
  <si>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</si>
  <si>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</si>
  <si>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</si>
  <si>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</si>
  <si>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</si>
  <si>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</si>
  <si>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</si>
  <si>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</si>
  <si>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</si>
  <si>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</si>
  <si>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</si>
  <si>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</si>
  <si>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</si>
  <si>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</si>
  <si>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</si>
  <si>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</si>
  <si>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</si>
  <si>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</si>
  <si>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</si>
  <si>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</si>
  <si>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</si>
  <si>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</si>
  <si>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</si>
  <si>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</si>
  <si>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</si>
  <si>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</si>
  <si>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</si>
  <si>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</si>
  <si>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</si>
  <si>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</si>
  <si>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</si>
  <si>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</si>
  <si>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</si>
  <si>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</si>
  <si>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</si>
  <si>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</si>
  <si>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</si>
  <si>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</si>
  <si>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</si>
  <si>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</si>
  <si>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</si>
  <si>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</si>
  <si>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</si>
  <si>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</si>
  <si>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</si>
  <si>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</si>
  <si>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</si>
  <si>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</si>
  <si>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</si>
  <si>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</si>
  <si>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</si>
  <si>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</si>
  <si>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</si>
  <si>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</si>
  <si>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</si>
  <si>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</si>
  <si>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</si>
  <si>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</si>
  <si>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</si>
  <si>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</si>
  <si>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</si>
  <si>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</si>
  <si>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</si>
  <si>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</si>
  <si>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</si>
  <si>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</si>
  <si>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</si>
  <si>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</si>
  <si>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</si>
  <si>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</si>
  <si>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</si>
  <si>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</si>
  <si>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</si>
  <si>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</si>
  <si>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</si>
  <si>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</si>
  <si>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</si>
  <si>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</si>
  <si>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</si>
  <si>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</si>
  <si>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</si>
  <si>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</si>
  <si>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</si>
  <si>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</si>
  <si>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</si>
  <si>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</si>
  <si>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</si>
  <si>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</si>
  <si>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</si>
  <si>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</si>
  <si>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</si>
  <si>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</si>
  <si>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</si>
  <si>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</si>
  <si>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</si>
  <si>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</si>
  <si>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</si>
  <si>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</si>
  <si>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</si>
  <si>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</si>
  <si>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</si>
  <si>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</si>
  <si>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</si>
  <si>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</si>
  <si>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</si>
  <si>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</si>
  <si>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</si>
  <si>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</si>
  <si>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</si>
  <si>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</si>
  <si>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</si>
  <si>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</si>
  <si>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</si>
  <si>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</si>
  <si>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</si>
  <si>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</si>
  <si>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</si>
  <si>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</si>
  <si>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</si>
  <si>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</si>
  <si>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</si>
  <si>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</si>
  <si>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</si>
  <si>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</si>
  <si>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</si>
  <si>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</si>
  <si>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</si>
  <si>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</si>
  <si>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</si>
  <si>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</si>
  <si>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</si>
  <si>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</si>
  <si>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</si>
  <si>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</si>
  <si>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</si>
  <si>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</si>
  <si>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</si>
  <si>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</si>
  <si>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</si>
  <si>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</si>
  <si>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</si>
  <si>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</si>
  <si>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</si>
  <si>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</si>
  <si>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</si>
  <si>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</si>
  <si>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</si>
  <si>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</si>
  <si>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</si>
  <si>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</si>
  <si>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</si>
  <si>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</si>
  <si>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</si>
  <si>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</si>
  <si>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</si>
  <si>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</si>
  <si>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</si>
  <si>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</si>
  <si>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</si>
  <si>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</si>
  <si>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</si>
  <si>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</si>
  <si>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</si>
  <si>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</si>
  <si>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</si>
  <si>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</si>
  <si>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</si>
  <si>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</si>
  <si>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</si>
  <si>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</si>
  <si>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</si>
  <si>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</si>
  <si>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</si>
  <si>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</si>
  <si>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</si>
  <si>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</si>
  <si>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</si>
  <si>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</si>
  <si>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</si>
  <si>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</si>
  <si>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</si>
  <si>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</si>
  <si>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</si>
  <si>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</si>
  <si>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</si>
  <si>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</si>
  <si>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</si>
  <si>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</si>
  <si>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</si>
  <si>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</si>
  <si>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</si>
  <si>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</si>
  <si>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</si>
  <si>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</si>
  <si>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</si>
  <si>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</si>
  <si>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</si>
  <si>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</si>
  <si>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</si>
  <si>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</si>
  <si>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</si>
  <si>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</si>
  <si>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</si>
  <si>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</si>
  <si>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</si>
  <si>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</si>
  <si>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</si>
  <si>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</si>
  <si>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</si>
  <si>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</si>
  <si>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</si>
  <si>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</si>
  <si>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</si>
  <si>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</si>
  <si>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</si>
  <si>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</si>
  <si>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</si>
  <si>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</si>
  <si>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</si>
  <si>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</si>
  <si>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</si>
  <si>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</si>
  <si>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</si>
  <si>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</si>
  <si>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</si>
  <si>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</si>
  <si>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</si>
  <si>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</si>
  <si>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</si>
  <si>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</si>
  <si>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</si>
  <si>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</si>
  <si>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</si>
  <si>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</si>
  <si>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</si>
  <si>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</si>
  <si>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</si>
  <si>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</si>
  <si>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</si>
  <si>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</si>
  <si>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</si>
  <si>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</si>
  <si>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</si>
  <si>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</si>
  <si>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</si>
  <si>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</si>
  <si>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</si>
  <si>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</si>
  <si>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</si>
  <si>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</si>
  <si>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</si>
  <si>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</si>
  <si>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</si>
  <si>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</si>
  <si>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</si>
  <si>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</si>
  <si>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</si>
  <si>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</si>
  <si>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</si>
  <si>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</si>
  <si>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</si>
  <si>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</si>
  <si>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</si>
  <si>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</si>
  <si>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</si>
  <si>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</si>
  <si>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</si>
  <si>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</si>
  <si>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</si>
  <si>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</si>
  <si>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</si>
  <si>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</si>
  <si>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</si>
  <si>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</si>
  <si>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</si>
  <si>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</si>
  <si>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</si>
  <si>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</si>
  <si>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</si>
  <si>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</si>
  <si>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</si>
  <si>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</si>
  <si>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</si>
  <si>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</si>
  <si>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</si>
  <si>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</si>
  <si>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</si>
  <si>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</si>
  <si>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</si>
  <si>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</si>
  <si>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</si>
  <si>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</si>
  <si>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</si>
  <si>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</si>
  <si>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</si>
  <si>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</si>
  <si>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</si>
  <si>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</si>
  <si>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</si>
  <si>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</si>
  <si>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</si>
  <si>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</si>
  <si>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</si>
  <si>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</si>
  <si>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</si>
  <si>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</si>
  <si>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</si>
  <si>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</si>
  <si>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</si>
  <si>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</si>
  <si>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</si>
  <si>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</si>
  <si>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</si>
  <si>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</si>
  <si>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</si>
  <si>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</si>
  <si>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</si>
  <si>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</si>
  <si>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</si>
  <si>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</si>
  <si>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</si>
  <si>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</si>
  <si>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</si>
  <si>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</si>
  <si>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</si>
  <si>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</si>
  <si>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</si>
  <si>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</si>
  <si>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</si>
  <si>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</si>
  <si>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</si>
  <si>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</si>
  <si>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</si>
  <si>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</si>
  <si>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</si>
  <si>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</si>
  <si>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</si>
  <si>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</si>
  <si>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</si>
  <si>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</si>
  <si>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</si>
  <si>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</si>
  <si>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</si>
  <si>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</si>
  <si>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</si>
  <si>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</si>
  <si>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</si>
  <si>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</si>
  <si>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</si>
  <si>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</si>
  <si>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</si>
  <si>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</si>
  <si>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</si>
  <si>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</si>
  <si>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</si>
  <si>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</si>
  <si>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</si>
  <si>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</si>
  <si>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</si>
  <si>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</si>
  <si>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</si>
  <si>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</si>
  <si>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</si>
  <si>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</si>
  <si>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</si>
  <si>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</si>
  <si>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</si>
  <si>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</si>
  <si>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</si>
  <si>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</si>
  <si>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</si>
  <si>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</si>
  <si>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</si>
  <si>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</si>
  <si>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</si>
  <si>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</si>
  <si>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</si>
  <si>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</si>
  <si>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</si>
  <si>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</si>
  <si>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</si>
  <si>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</si>
  <si>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</si>
  <si>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</si>
  <si>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</si>
  <si>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</si>
  <si>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</si>
  <si>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</si>
  <si>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</si>
  <si>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</si>
  <si>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</si>
  <si>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</si>
  <si>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</si>
  <si>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</si>
  <si>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</si>
  <si>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</si>
  <si>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</si>
  <si>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</si>
  <si>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</si>
  <si>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</si>
  <si>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</si>
  <si>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</si>
  <si>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</si>
  <si>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</si>
  <si>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</si>
  <si>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</si>
  <si>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</si>
  <si>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</si>
  <si>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</si>
  <si>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</si>
  <si>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</si>
  <si>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</si>
  <si>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</si>
  <si>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</si>
  <si>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</si>
  <si>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</si>
  <si>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</si>
  <si>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</si>
  <si>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</si>
  <si>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</si>
  <si>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</si>
  <si>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</si>
  <si>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</si>
  <si>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</si>
  <si>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</si>
  <si>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</si>
  <si>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</si>
  <si>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</si>
  <si>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</si>
  <si>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</si>
  <si>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</si>
  <si>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</si>
  <si>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</si>
  <si>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</si>
  <si>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</si>
  <si>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</si>
  <si>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</si>
  <si>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</si>
  <si>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</si>
  <si>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</si>
  <si>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</si>
  <si>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</si>
  <si>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</si>
  <si>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</si>
  <si>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</si>
  <si>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</si>
  <si>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</si>
  <si>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</si>
  <si>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</si>
  <si>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</si>
  <si>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</si>
  <si>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</si>
  <si>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</si>
  <si>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</si>
  <si>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</si>
  <si>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</si>
  <si>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</si>
  <si>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</si>
  <si>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</si>
  <si>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</si>
  <si>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</si>
  <si>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</si>
  <si>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</si>
  <si>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</si>
  <si>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</si>
  <si>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</si>
  <si>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</si>
  <si>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</si>
  <si>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</si>
  <si>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</si>
  <si>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</si>
  <si>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</si>
  <si>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</si>
  <si>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</si>
  <si>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</si>
  <si>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</si>
  <si>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</si>
  <si>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</si>
  <si>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</si>
  <si>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</si>
  <si>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</si>
  <si>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</si>
  <si>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</si>
  <si>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</si>
  <si>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</si>
  <si>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</si>
  <si>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</si>
  <si>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</si>
  <si>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</si>
  <si>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</si>
  <si>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</si>
  <si>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</si>
  <si>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</si>
  <si>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</si>
  <si>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</si>
  <si>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</si>
  <si>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</si>
  <si>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</si>
  <si>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</si>
  <si>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</si>
  <si>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</si>
  <si>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</si>
  <si>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</si>
  <si>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</si>
  <si>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</si>
  <si>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</si>
  <si>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</si>
  <si>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</si>
  <si>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</si>
  <si>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</si>
  <si>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</si>
  <si>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</si>
  <si>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</si>
  <si>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</si>
  <si>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</si>
  <si>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</si>
  <si>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</si>
  <si>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</si>
  <si>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</si>
  <si>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</si>
  <si>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</si>
  <si>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</si>
  <si>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</si>
  <si>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</si>
  <si>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</si>
  <si>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</si>
  <si>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</si>
  <si>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</si>
  <si>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</si>
  <si>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</si>
  <si>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</si>
  <si>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</si>
  <si>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</si>
  <si>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</si>
  <si>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</si>
  <si>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</si>
  <si>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</si>
  <si>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</si>
  <si>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</si>
  <si>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</si>
  <si>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</si>
  <si>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</si>
  <si>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</si>
  <si>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</si>
  <si>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</si>
  <si>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</si>
  <si>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</si>
  <si>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</si>
  <si>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</si>
  <si>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</si>
  <si>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</si>
  <si>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</si>
  <si>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</si>
  <si>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</si>
  <si>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</si>
  <si>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</si>
  <si>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</si>
  <si>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</si>
  <si>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</si>
  <si>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</si>
  <si>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</si>
  <si>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</si>
  <si>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</si>
  <si>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</si>
  <si>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</si>
  <si>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</si>
  <si>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</si>
  <si>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</si>
  <si>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</si>
  <si>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</si>
  <si>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</si>
  <si>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</si>
  <si>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</si>
  <si>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</si>
  <si>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</si>
  <si>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</si>
  <si>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</si>
  <si>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</si>
  <si>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</si>
  <si>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</si>
  <si>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</si>
  <si>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</si>
  <si>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</si>
  <si>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</si>
  <si>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</si>
  <si>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</si>
  <si>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</si>
  <si>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</si>
  <si>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</si>
  <si>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</si>
  <si>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</si>
  <si>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</si>
  <si>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</si>
  <si>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</si>
  <si>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</si>
  <si>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</si>
  <si>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</si>
  <si>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</si>
  <si>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</si>
  <si>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</si>
  <si>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</si>
  <si>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</si>
  <si>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</si>
  <si>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</si>
  <si>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</si>
  <si>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</si>
  <si>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</si>
  <si>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</si>
  <si>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</si>
  <si>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</si>
  <si>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</si>
  <si>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</si>
  <si>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</si>
  <si>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</si>
  <si>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</si>
  <si>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</si>
  <si>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</si>
  <si>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</si>
  <si>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</si>
  <si>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</si>
  <si>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</si>
  <si>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</si>
  <si>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</si>
  <si>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</si>
  <si>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</si>
  <si>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</si>
  <si>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</si>
  <si>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</si>
  <si>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</si>
  <si>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</si>
  <si>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</si>
  <si>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</si>
  <si>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</si>
  <si>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</si>
  <si>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</si>
  <si>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</si>
  <si>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</si>
  <si>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</si>
  <si>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</si>
  <si>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</si>
  <si>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</si>
  <si>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</si>
  <si>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</si>
  <si>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</si>
  <si>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</si>
  <si>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</si>
  <si>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</si>
  <si>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</si>
  <si>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</si>
  <si>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</si>
  <si>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</si>
  <si>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</si>
  <si>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</si>
  <si>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</si>
  <si>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</si>
  <si>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</si>
  <si>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</si>
  <si>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</si>
  <si>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</si>
  <si>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</si>
  <si>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</si>
  <si>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</si>
  <si>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</si>
  <si>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</si>
  <si>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</si>
  <si>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</si>
  <si>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</si>
  <si>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</si>
  <si>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</si>
  <si>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</si>
  <si>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</si>
  <si>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</si>
  <si>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</si>
  <si>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</si>
  <si>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</si>
  <si>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</si>
  <si>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</si>
  <si>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</si>
  <si>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</si>
  <si>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</si>
  <si>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</si>
  <si>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</si>
  <si>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</si>
  <si>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</si>
  <si>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</si>
  <si>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</si>
  <si>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</si>
  <si>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</si>
  <si>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</si>
  <si>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</si>
  <si>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</si>
  <si>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</si>
  <si>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</si>
  <si>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</si>
  <si>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</si>
  <si>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</si>
  <si>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</si>
  <si>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</si>
  <si>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</si>
  <si>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</si>
  <si>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</si>
  <si>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</si>
  <si>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</si>
  <si>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</si>
  <si>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</si>
  <si>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</si>
  <si>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</si>
  <si>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</si>
  <si>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</si>
  <si>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</si>
  <si>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</si>
  <si>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</si>
  <si>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</si>
  <si>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</si>
  <si>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</si>
  <si>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</si>
  <si>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</si>
  <si>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</si>
  <si>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</si>
  <si>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</si>
  <si>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</si>
  <si>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</si>
  <si>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</si>
  <si>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</si>
  <si>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</si>
  <si>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</si>
  <si>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</si>
  <si>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</si>
  <si>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</si>
  <si>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</si>
  <si>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</si>
  <si>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</si>
  <si>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</si>
  <si>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</si>
  <si>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</si>
  <si>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</si>
  <si>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</si>
  <si>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</si>
  <si>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</si>
  <si>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</si>
  <si>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</si>
  <si>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</si>
  <si>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</si>
  <si>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</si>
  <si>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</si>
  <si>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</si>
  <si>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</si>
  <si>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</si>
  <si>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</si>
  <si>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</si>
  <si>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</si>
  <si>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</si>
  <si>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</si>
  <si>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</si>
  <si>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</si>
  <si>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</si>
  <si>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</si>
  <si>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</si>
  <si>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</si>
  <si>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</si>
  <si>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</si>
  <si>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</si>
  <si>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</si>
  <si>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</si>
  <si>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</si>
  <si>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</si>
  <si>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</si>
  <si>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</si>
  <si>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</si>
  <si>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</si>
  <si>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</si>
  <si>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</si>
  <si>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</si>
  <si>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</si>
  <si>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</si>
  <si>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</si>
  <si>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</si>
  <si>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</si>
  <si>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</si>
  <si>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</si>
  <si>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</si>
  <si>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</si>
  <si>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</si>
  <si>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</si>
  <si>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</si>
  <si>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</si>
  <si>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</si>
  <si>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</si>
  <si>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</si>
  <si>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</si>
  <si>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</si>
  <si>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</si>
  <si>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</si>
  <si>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</si>
  <si>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</si>
  <si>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</si>
  <si>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</si>
  <si>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</si>
  <si>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</si>
  <si>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</si>
  <si>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</si>
  <si>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</si>
  <si>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</si>
  <si>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</si>
  <si>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</si>
  <si>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</si>
  <si>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</si>
  <si>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</si>
  <si>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</si>
  <si>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</si>
  <si>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</si>
  <si>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</si>
  <si>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</si>
  <si>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</si>
  <si>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</si>
  <si>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</si>
  <si>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</si>
  <si>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</si>
  <si>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</si>
  <si>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</si>
  <si>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</si>
  <si>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</si>
  <si>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</si>
  <si>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</si>
  <si>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</si>
  <si>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</si>
  <si>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</si>
  <si>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</si>
  <si>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</si>
  <si>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</si>
  <si>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</si>
  <si>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</si>
  <si>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</si>
  <si>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</si>
  <si>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</si>
  <si>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</si>
  <si>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</si>
  <si>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</si>
  <si>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</si>
  <si>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</si>
  <si>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</si>
  <si>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</si>
  <si>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</si>
  <si>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</si>
  <si>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</si>
  <si>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</si>
  <si>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</si>
  <si>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</si>
  <si>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</si>
  <si>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</si>
  <si>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</si>
  <si>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</si>
  <si>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</si>
  <si>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</si>
  <si>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</si>
  <si>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</si>
  <si>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</si>
  <si>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</si>
  <si>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</si>
  <si>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</si>
  <si>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</si>
  <si>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</si>
  <si>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</si>
  <si>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</si>
  <si>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</si>
  <si>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</si>
  <si>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</si>
  <si>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</si>
  <si>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</si>
  <si>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</si>
  <si>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</si>
  <si>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</si>
  <si>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</si>
  <si>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</si>
  <si>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</si>
  <si>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</si>
  <si>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</si>
  <si>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</si>
  <si>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</si>
  <si>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</si>
  <si>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</si>
  <si>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</si>
  <si>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</si>
  <si>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</si>
  <si>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</si>
  <si>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</si>
  <si>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</si>
  <si>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</si>
  <si>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</si>
  <si>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</si>
  <si>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</si>
  <si>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</si>
  <si>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</si>
  <si>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</si>
  <si>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</si>
  <si>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</si>
  <si>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</si>
  <si>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</si>
  <si>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</si>
  <si>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</si>
  <si>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</si>
  <si>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</si>
  <si>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</si>
  <si>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</si>
  <si>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</si>
  <si>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</si>
  <si>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</si>
  <si>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</si>
  <si>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</si>
  <si>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</si>
  <si>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</si>
  <si>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</si>
  <si>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</si>
  <si>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</si>
  <si>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</si>
  <si>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</si>
  <si>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</si>
  <si>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</si>
  <si>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</si>
  <si>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</si>
  <si>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</si>
  <si>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</si>
  <si>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</si>
  <si>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</si>
  <si>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</si>
  <si>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</si>
  <si>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</si>
  <si>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</si>
  <si>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</si>
  <si>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</si>
  <si>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</si>
  <si>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</si>
  <si>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</si>
  <si>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</si>
  <si>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</si>
  <si>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</si>
  <si>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</si>
  <si>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</si>
  <si>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</si>
  <si>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</si>
  <si>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</si>
  <si>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</si>
  <si>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</si>
  <si>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</si>
  <si>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</si>
  <si>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</si>
  <si>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</si>
  <si>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</si>
  <si>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</si>
  <si>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</si>
  <si>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</si>
  <si>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</si>
  <si>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</si>
  <si>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</si>
  <si>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</si>
  <si>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</si>
  <si>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</si>
  <si>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</si>
  <si>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</si>
  <si>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</si>
  <si>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</si>
  <si>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</si>
  <si>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</si>
  <si>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</si>
  <si>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</si>
  <si>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</si>
  <si>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</si>
  <si>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</si>
  <si>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</si>
  <si>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</si>
  <si>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</si>
  <si>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</si>
  <si>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</si>
  <si>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</si>
  <si>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</si>
  <si>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</si>
  <si>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</si>
  <si>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</si>
  <si>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</si>
  <si>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</si>
  <si>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</si>
  <si>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</si>
  <si>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</si>
  <si>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</si>
  <si>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</si>
  <si>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</si>
  <si>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</si>
  <si>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</si>
  <si>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</si>
  <si>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</si>
  <si>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</si>
  <si>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</si>
  <si>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</si>
  <si>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</si>
  <si>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</si>
  <si>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</si>
  <si>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</si>
  <si>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</si>
  <si>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</si>
  <si>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</si>
  <si>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</si>
  <si>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</si>
  <si>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</si>
  <si>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</si>
  <si>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</si>
  <si>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</si>
  <si>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</si>
  <si>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</si>
  <si>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</si>
  <si>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</si>
  <si>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</si>
  <si>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</si>
  <si>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</si>
  <si>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</si>
  <si>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</si>
  <si>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</si>
  <si>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</si>
  <si>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</si>
  <si>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</si>
  <si>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</si>
  <si>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</si>
  <si>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</si>
  <si>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</si>
  <si>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</si>
  <si>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</si>
  <si>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</si>
  <si>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</si>
  <si>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</si>
  <si>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</si>
  <si>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</si>
  <si>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</si>
  <si>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</si>
  <si>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</si>
  <si>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</si>
  <si>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</si>
  <si>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</si>
  <si>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</si>
  <si>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</si>
  <si>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</si>
  <si>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</si>
  <si>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</si>
  <si>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</si>
  <si>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</si>
  <si>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</si>
  <si>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</si>
  <si>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</si>
  <si>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</si>
  <si>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</si>
  <si>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</si>
  <si>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</si>
  <si>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</si>
  <si>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</si>
  <si>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</si>
  <si>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</si>
  <si>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</si>
  <si>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</si>
  <si>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</si>
  <si>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</si>
  <si>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</si>
  <si>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</si>
  <si>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</si>
  <si>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</si>
  <si>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</si>
  <si>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</si>
  <si>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</si>
  <si>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</si>
  <si>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</si>
  <si>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</si>
  <si>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</si>
  <si>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</si>
  <si>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</si>
  <si>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</si>
  <si>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</si>
  <si>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</si>
  <si>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</si>
  <si>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</si>
  <si>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</si>
  <si>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</si>
  <si>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</si>
  <si>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</si>
  <si>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</si>
  <si>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</si>
  <si>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</si>
  <si>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</si>
  <si>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</si>
  <si>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</si>
  <si>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</si>
  <si>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</si>
  <si>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</si>
  <si>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</si>
  <si>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</si>
  <si>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</si>
  <si>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</si>
  <si>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</si>
  <si>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</si>
  <si>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</si>
  <si>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</si>
  <si>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</si>
  <si>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</si>
  <si>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</si>
  <si>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</si>
  <si>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</si>
  <si>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</si>
  <si>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</si>
  <si>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</si>
  <si>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</si>
  <si>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</si>
  <si>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</si>
  <si>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</si>
  <si>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</si>
  <si>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</si>
  <si>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</si>
  <si>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</si>
  <si>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</si>
  <si>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</si>
  <si>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</si>
  <si>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</si>
  <si>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</si>
  <si>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</si>
  <si>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</si>
  <si>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</si>
  <si>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</si>
  <si>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</si>
  <si>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</si>
  <si>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</si>
  <si>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</si>
  <si>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</si>
  <si>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</si>
  <si>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</si>
  <si>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</si>
  <si>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</si>
  <si>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</si>
  <si>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</si>
  <si>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</si>
  <si>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</si>
  <si>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</si>
  <si>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</si>
  <si>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</si>
  <si>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</si>
  <si>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</si>
  <si>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</si>
  <si>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</si>
  <si>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</si>
  <si>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</si>
  <si>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</si>
  <si>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</si>
  <si>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</si>
  <si>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</si>
  <si>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</si>
  <si>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</si>
  <si>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</si>
  <si>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</si>
  <si>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</si>
  <si>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</si>
  <si>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</si>
  <si>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</si>
  <si>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</si>
  <si>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</si>
  <si>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</si>
  <si>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</si>
  <si>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</si>
  <si>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</si>
  <si>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</si>
  <si>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</si>
  <si>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</si>
  <si>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</si>
  <si>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</si>
  <si>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</si>
  <si>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</si>
  <si>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</si>
  <si>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</si>
  <si>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</si>
  <si>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</si>
  <si>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</si>
  <si>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</si>
  <si>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</si>
  <si>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</si>
  <si>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</si>
  <si>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</si>
  <si>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</si>
  <si>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</si>
  <si>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</si>
  <si>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</si>
  <si>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</si>
  <si>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</si>
  <si>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</si>
  <si>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</si>
  <si>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</si>
  <si>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</si>
  <si>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</si>
  <si>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</si>
  <si>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</si>
  <si>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</si>
  <si>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</si>
  <si>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</si>
  <si>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</si>
  <si>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</si>
  <si>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</si>
  <si>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</si>
  <si>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</si>
  <si>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</si>
  <si>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</si>
  <si>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</si>
  <si>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</si>
  <si>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</si>
  <si>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</si>
  <si>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</si>
  <si>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</si>
  <si>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</si>
  <si>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</si>
  <si>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</si>
  <si>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</si>
  <si>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</si>
  <si>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</si>
  <si>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</si>
  <si>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</si>
  <si>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</si>
  <si>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</si>
  <si>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</si>
  <si>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</si>
  <si>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</si>
  <si>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</si>
  <si>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</si>
  <si>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</si>
  <si>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</si>
  <si>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</si>
  <si>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</si>
  <si>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</si>
  <si>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</si>
  <si>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</si>
  <si>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</si>
  <si>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</si>
  <si>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</si>
  <si>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</si>
  <si>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</si>
  <si>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</si>
  <si>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</si>
  <si>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</si>
  <si>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</si>
  <si>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</si>
  <si>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</si>
  <si>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</si>
  <si>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</si>
  <si>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</si>
  <si>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</si>
  <si>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</si>
  <si>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</si>
  <si>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</si>
  <si>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</si>
  <si>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</si>
  <si>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</si>
  <si>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</si>
  <si>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</si>
  <si>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</si>
  <si>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</si>
  <si>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</si>
  <si>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</si>
  <si>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</si>
  <si>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</si>
  <si>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</si>
  <si>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</si>
  <si>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</si>
  <si>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</si>
  <si>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</si>
  <si>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</si>
  <si>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</si>
  <si>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</si>
  <si>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</si>
  <si>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</si>
  <si>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</si>
  <si>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</si>
  <si>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</si>
  <si>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</si>
  <si>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</si>
  <si>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</si>
  <si>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</si>
  <si>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</si>
  <si>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</si>
  <si>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</si>
  <si>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</si>
  <si>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</si>
  <si>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</si>
  <si>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</si>
  <si>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</si>
  <si>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</si>
  <si>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</si>
  <si>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</si>
  <si>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</si>
  <si>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</si>
  <si>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</si>
  <si>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</si>
  <si>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</si>
  <si>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</si>
  <si>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</si>
  <si>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</si>
  <si>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</si>
  <si>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</si>
  <si>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</si>
  <si>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</si>
  <si>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</si>
  <si>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</si>
  <si>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</si>
  <si>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</si>
  <si>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</si>
  <si>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</si>
  <si>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</si>
  <si>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</si>
  <si>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</si>
  <si>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</si>
  <si>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</si>
  <si>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</si>
  <si>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</si>
  <si>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</si>
  <si>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</si>
  <si>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</si>
  <si>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</si>
  <si>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</si>
  <si>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</si>
  <si>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</si>
  <si>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</si>
  <si>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</si>
  <si>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</si>
  <si>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</si>
  <si>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</si>
  <si>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</si>
  <si>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</si>
  <si>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</si>
  <si>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</si>
  <si>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</si>
  <si>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</si>
  <si>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</si>
  <si>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</si>
  <si>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</si>
  <si>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</si>
  <si>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</si>
  <si>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</si>
  <si>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</si>
  <si>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</si>
  <si>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</si>
  <si>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</si>
  <si>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</si>
  <si>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</si>
  <si>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</si>
  <si>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</si>
  <si>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</si>
  <si>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</si>
  <si>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</si>
  <si>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</si>
  <si>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</si>
  <si>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</si>
  <si>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</si>
  <si>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</si>
  <si>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</si>
  <si>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</si>
  <si>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</si>
  <si>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</si>
  <si>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</si>
  <si>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</si>
  <si>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</si>
  <si>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</si>
  <si>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</si>
  <si>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</si>
  <si>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</si>
  <si>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</si>
  <si>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</si>
  <si>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</si>
  <si>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</si>
  <si>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</si>
  <si>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</si>
  <si>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</si>
  <si>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</si>
  <si>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</si>
  <si>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</si>
  <si>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</si>
  <si>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</si>
  <si>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</si>
  <si>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</si>
  <si>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</si>
  <si>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</si>
  <si>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</si>
  <si>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</si>
  <si>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</si>
  <si>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</si>
  <si>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</si>
  <si>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</si>
  <si>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</si>
  <si>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</si>
  <si>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</si>
  <si>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</si>
  <si>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</si>
  <si>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</si>
  <si>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</si>
  <si>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</si>
  <si>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</si>
  <si>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</si>
  <si>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</si>
  <si>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</si>
  <si>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</si>
  <si>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</si>
  <si>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</si>
  <si>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</si>
  <si>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</si>
  <si>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</si>
  <si>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</si>
  <si>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</si>
  <si>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</si>
  <si>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</si>
  <si>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</si>
  <si>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</si>
  <si>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</si>
  <si>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</si>
  <si>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</si>
  <si>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</si>
  <si>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</si>
  <si>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</si>
  <si>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</si>
  <si>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</si>
  <si>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</si>
  <si>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</si>
  <si>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</si>
  <si>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</si>
  <si>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</si>
  <si>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</si>
  <si>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</si>
  <si>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</si>
  <si>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</si>
  <si>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</si>
  <si>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</si>
  <si>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</si>
  <si>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</si>
  <si>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</si>
  <si>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</si>
  <si>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</si>
  <si>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</si>
  <si>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</si>
  <si>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</si>
  <si>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</si>
  <si>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</si>
  <si>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</si>
  <si>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</si>
  <si>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</si>
  <si>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</si>
  <si>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</si>
  <si>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</si>
  <si>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</si>
  <si>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</si>
  <si>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</si>
  <si>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</si>
  <si>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</si>
  <si>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</si>
  <si>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</si>
  <si>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</si>
  <si>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</si>
  <si>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</si>
  <si>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</si>
  <si>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</si>
  <si>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</si>
  <si>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</si>
  <si>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</si>
  <si>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</si>
  <si>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</si>
  <si>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</si>
  <si>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</si>
  <si>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</si>
  <si>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</si>
  <si>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</si>
  <si>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</si>
  <si>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</si>
  <si>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</si>
  <si>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</si>
  <si>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</si>
  <si>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</si>
  <si>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</si>
  <si>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</si>
  <si>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</si>
  <si>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</si>
  <si>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</si>
  <si>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</si>
  <si>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</si>
  <si>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</si>
  <si>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</si>
  <si>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</si>
  <si>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</si>
  <si>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</si>
  <si>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</si>
  <si>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</si>
  <si>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</si>
  <si>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</si>
  <si>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</si>
  <si>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</si>
  <si>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</si>
  <si>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</si>
  <si>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</si>
  <si>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</si>
  <si>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</si>
  <si>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</si>
  <si>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</si>
  <si>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</si>
  <si>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</si>
  <si>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</si>
  <si>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</si>
  <si>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</si>
  <si>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</si>
  <si>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</si>
  <si>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</si>
  <si>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</si>
  <si>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</si>
  <si>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</si>
  <si>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</si>
  <si>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</si>
  <si>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</si>
  <si>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</si>
  <si>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</si>
  <si>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</si>
  <si>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</si>
  <si>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</si>
  <si>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</si>
  <si>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</si>
  <si>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</si>
  <si>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</si>
  <si>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</si>
  <si>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</si>
  <si>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</si>
  <si>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</si>
  <si>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</si>
  <si>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</si>
  <si>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</si>
  <si>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</si>
  <si>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</si>
  <si>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</si>
  <si>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</si>
  <si>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</si>
  <si>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</si>
  <si>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</si>
  <si>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</si>
  <si>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</si>
  <si>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</si>
  <si>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</si>
  <si>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</si>
  <si>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</si>
  <si>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</si>
  <si>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</si>
  <si>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</si>
  <si>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</si>
  <si>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</si>
  <si>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</si>
  <si>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</si>
  <si>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</si>
  <si>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</si>
  <si>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</si>
  <si>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</si>
  <si>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</si>
  <si>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</si>
  <si>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</si>
  <si>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</si>
  <si>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</si>
  <si>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</si>
  <si>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</si>
  <si>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</si>
  <si>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</si>
  <si>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</si>
  <si>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</si>
  <si>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</si>
  <si>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</si>
  <si>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</si>
  <si>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</si>
  <si>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</si>
  <si>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</si>
  <si>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</si>
  <si>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</si>
  <si>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</si>
  <si>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</si>
  <si>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</si>
  <si>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</si>
  <si>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</si>
  <si>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</si>
  <si>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</si>
  <si>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</si>
  <si>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</si>
  <si>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</si>
  <si>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</si>
  <si>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</si>
  <si>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</si>
  <si>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</si>
  <si>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</si>
  <si>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</si>
  <si>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</si>
  <si>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</si>
  <si>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</si>
  <si>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</si>
  <si>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</si>
  <si>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</si>
  <si>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</si>
  <si>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</si>
  <si>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</si>
  <si>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</si>
  <si>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</si>
  <si>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</si>
  <si>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</si>
  <si>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</si>
  <si>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</si>
  <si>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</si>
  <si>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</si>
  <si>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</si>
  <si>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</si>
  <si>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</si>
  <si>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</si>
  <si>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</si>
  <si>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</si>
  <si>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</si>
  <si>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</si>
  <si>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</si>
  <si>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</si>
  <si>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</si>
  <si>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</si>
  <si>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</si>
  <si>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</si>
  <si>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</si>
  <si>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</si>
  <si>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</si>
  <si>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</si>
  <si>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</si>
  <si>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</si>
  <si>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</si>
  <si>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</si>
  <si>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</si>
  <si>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</si>
  <si>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</si>
  <si>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</si>
  <si>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</si>
  <si>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</si>
  <si>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</si>
  <si>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</si>
  <si>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</si>
  <si>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</si>
  <si>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</si>
  <si>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</si>
  <si>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</si>
  <si>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</si>
  <si>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</si>
  <si>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</si>
  <si>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</si>
  <si>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</si>
  <si>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</si>
  <si>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</si>
  <si>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</si>
  <si>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</si>
  <si>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</si>
  <si>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</si>
  <si>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</si>
  <si>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</si>
  <si>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</si>
  <si>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</si>
  <si>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</si>
  <si>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</si>
  <si>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</si>
  <si>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</si>
  <si>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</si>
  <si>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</si>
  <si>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</si>
  <si>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</si>
  <si>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</si>
  <si>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</si>
  <si>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</si>
  <si>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</si>
  <si>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</si>
  <si>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</si>
  <si>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</si>
  <si>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</si>
  <si>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</si>
  <si>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</si>
  <si>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</si>
  <si>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</si>
  <si>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</si>
  <si>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</si>
  <si>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</si>
  <si>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</si>
  <si>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</si>
  <si>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</si>
  <si>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</si>
  <si>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</si>
  <si>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</si>
  <si>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</si>
  <si>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</si>
  <si>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</si>
  <si>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</si>
  <si>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</si>
  <si>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</si>
  <si>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</si>
  <si>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</si>
  <si>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</si>
  <si>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</si>
  <si>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</si>
  <si>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</si>
  <si>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</si>
  <si>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</si>
  <si>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</si>
  <si>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</si>
  <si>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</si>
  <si>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</si>
  <si>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</si>
  <si>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</si>
  <si>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</si>
  <si>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</si>
  <si>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</si>
  <si>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</si>
  <si>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</si>
  <si>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</si>
  <si>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</si>
  <si>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</si>
  <si>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</si>
  <si>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</si>
  <si>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</si>
  <si>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</si>
  <si>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</si>
  <si>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</si>
  <si>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</si>
  <si>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</si>
  <si>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</si>
  <si>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</si>
  <si>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</si>
  <si>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</si>
  <si>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</si>
  <si>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</si>
  <si>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</si>
  <si>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</si>
  <si>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</si>
  <si>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</si>
  <si>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</si>
  <si>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</si>
  <si>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</si>
  <si>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</si>
  <si>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</si>
  <si>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</si>
  <si>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</si>
  <si>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</si>
  <si>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</si>
  <si>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</si>
  <si>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</si>
  <si>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</si>
  <si>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</si>
  <si>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</si>
  <si>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</si>
  <si>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</si>
  <si>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</si>
  <si>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</si>
  <si>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</si>
  <si>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</si>
  <si>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</si>
  <si>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</si>
  <si>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</si>
  <si>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</si>
  <si>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</si>
  <si>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</si>
  <si>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</si>
  <si>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</si>
  <si>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</si>
  <si>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</si>
  <si>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</si>
  <si>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</si>
  <si>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</si>
  <si>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</si>
  <si>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</si>
  <si>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</si>
  <si>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</si>
  <si>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</si>
  <si>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</si>
  <si>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</si>
  <si>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</si>
  <si>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</si>
  <si>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</si>
  <si>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</si>
  <si>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</si>
  <si>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</si>
  <si>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</si>
  <si>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</si>
  <si>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</si>
  <si>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</si>
  <si>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</si>
  <si>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</si>
  <si>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</si>
  <si>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</si>
  <si>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</si>
  <si>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</si>
  <si>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</si>
  <si>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</si>
  <si>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</si>
  <si>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</si>
  <si>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</si>
  <si>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</si>
  <si>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</si>
  <si>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</si>
  <si>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</si>
  <si>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</si>
  <si>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</si>
  <si>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</si>
  <si>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</si>
  <si>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</si>
  <si>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</si>
  <si>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</si>
  <si>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</si>
  <si>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</si>
  <si>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</si>
  <si>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</si>
  <si>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</si>
  <si>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</si>
  <si>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</si>
  <si>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</si>
  <si>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</si>
  <si>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</si>
  <si>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</si>
  <si>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</si>
  <si>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</si>
  <si>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</si>
  <si>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</si>
  <si>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</si>
  <si>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</si>
  <si>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</si>
  <si>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</si>
  <si>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</si>
  <si>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</si>
  <si>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</si>
  <si>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</si>
  <si>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</si>
  <si>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</si>
  <si>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</si>
  <si>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</si>
  <si>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</si>
  <si>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</si>
  <si>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</si>
  <si>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</si>
  <si>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</si>
  <si>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</si>
  <si>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</si>
  <si>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</si>
  <si>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</si>
  <si>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</si>
  <si>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</si>
  <si>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</si>
  <si>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</si>
  <si>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</si>
  <si>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</si>
  <si>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</si>
  <si>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</si>
  <si>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</si>
  <si>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</si>
  <si>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</si>
  <si>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</si>
  <si>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</si>
  <si>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</si>
  <si>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</si>
  <si>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</si>
  <si>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</si>
  <si>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</si>
  <si>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</si>
  <si>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</si>
  <si>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</si>
  <si>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</si>
  <si>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</si>
  <si>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</si>
  <si>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</si>
  <si>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</si>
  <si>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</si>
  <si>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</si>
  <si>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</si>
  <si>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</si>
  <si>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</si>
  <si>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</si>
  <si>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</si>
  <si>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</si>
  <si>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</si>
  <si>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</si>
  <si>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</si>
  <si>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</si>
  <si>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</si>
  <si>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</si>
  <si>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</si>
  <si>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</si>
  <si>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</si>
  <si>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</si>
  <si>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</si>
  <si>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</si>
  <si>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</si>
  <si>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</si>
  <si>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</si>
  <si>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</si>
  <si>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</si>
  <si>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</si>
  <si>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</si>
  <si>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</si>
  <si>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</si>
  <si>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</si>
  <si>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</si>
  <si>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</si>
  <si>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</si>
  <si>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</si>
  <si>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</si>
  <si>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</si>
  <si>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</si>
  <si>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</si>
  <si>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</si>
  <si>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</si>
  <si>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</si>
  <si>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</si>
  <si>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</si>
  <si>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</si>
  <si>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</si>
  <si>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</si>
  <si>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</si>
  <si>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</si>
  <si>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</si>
  <si>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</si>
  <si>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</si>
  <si>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</si>
  <si>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</si>
  <si>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</si>
  <si>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</si>
  <si>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</si>
  <si>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</si>
  <si>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</si>
  <si>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</si>
  <si>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</si>
  <si>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</si>
  <si>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</si>
  <si>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</si>
  <si>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</si>
  <si>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</si>
  <si>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</si>
  <si>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</si>
  <si>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</si>
  <si>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</si>
  <si>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</si>
  <si>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</si>
  <si>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</si>
  <si>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</si>
  <si>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</si>
  <si>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</si>
  <si>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</si>
  <si>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</si>
  <si>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</si>
  <si>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</si>
  <si>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</si>
  <si>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</si>
  <si>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</si>
  <si>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</si>
  <si>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</si>
  <si>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</si>
  <si>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</si>
  <si>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</si>
  <si>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</si>
  <si>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</si>
  <si>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</si>
  <si>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</si>
  <si>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</si>
  <si>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</si>
  <si>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</si>
  <si>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</si>
  <si>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</si>
  <si>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</si>
  <si>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</si>
  <si>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</si>
  <si>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</si>
  <si>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</si>
  <si>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</si>
  <si>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</si>
  <si>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</si>
  <si>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</si>
  <si>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</si>
  <si>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</si>
  <si>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</si>
  <si>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</si>
  <si>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</si>
  <si>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</si>
  <si>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</si>
  <si>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</si>
  <si>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</si>
  <si>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</si>
  <si>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</si>
  <si>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</si>
  <si>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</si>
  <si>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</si>
  <si>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</si>
  <si>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</si>
  <si>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</si>
  <si>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</si>
  <si>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</si>
  <si>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</si>
  <si>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</si>
  <si>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</si>
  <si>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</si>
  <si>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</si>
  <si>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</si>
  <si>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</si>
  <si>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</si>
  <si>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</si>
  <si>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</si>
  <si>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</si>
  <si>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</si>
  <si>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</si>
  <si>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</si>
  <si>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</si>
  <si>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</si>
  <si>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</si>
  <si>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</si>
  <si>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</si>
  <si>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</si>
  <si>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</si>
  <si>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</si>
  <si>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</si>
  <si>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</si>
  <si>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</si>
  <si>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</si>
  <si>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</si>
  <si>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</si>
  <si>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</si>
  <si>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</si>
  <si>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</si>
  <si>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</si>
  <si>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</si>
  <si>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</si>
  <si>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</si>
  <si>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</si>
  <si>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</si>
  <si>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</si>
  <si>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</si>
  <si>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</si>
  <si>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</si>
  <si>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</si>
  <si>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</si>
  <si>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</si>
  <si>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</si>
  <si>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</si>
  <si>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</si>
  <si>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</si>
  <si>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</si>
  <si>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</si>
  <si>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</si>
  <si>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</si>
  <si>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</si>
  <si>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</si>
  <si>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</si>
  <si>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</si>
  <si>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</si>
  <si>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</si>
  <si>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</si>
  <si>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</si>
  <si>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</si>
  <si>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</si>
  <si>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</si>
  <si>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</si>
  <si>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</si>
  <si>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</si>
  <si>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</si>
  <si>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</si>
  <si>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</si>
  <si>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</si>
  <si>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</si>
  <si>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</si>
  <si>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</si>
  <si>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</si>
  <si>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</si>
  <si>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</si>
  <si>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</si>
  <si>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</si>
  <si>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</si>
  <si>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</si>
  <si>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</si>
  <si>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</si>
  <si>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</si>
  <si>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</si>
  <si>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</si>
  <si>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</si>
  <si>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</si>
  <si>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</si>
  <si>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</si>
  <si>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</si>
  <si>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</si>
  <si>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</si>
  <si>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</si>
  <si>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</si>
  <si>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</si>
  <si>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</si>
  <si>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</si>
  <si>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</si>
  <si>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</si>
  <si>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</si>
  <si>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</si>
  <si>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</si>
  <si>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</si>
  <si>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</si>
  <si>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</si>
  <si>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</si>
  <si>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</si>
  <si>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</si>
  <si>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</si>
  <si>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</si>
  <si>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</si>
  <si>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</si>
  <si>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</si>
  <si>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</si>
  <si>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</si>
  <si>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</si>
  <si>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</si>
  <si>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</si>
  <si>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</si>
  <si>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</si>
  <si>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</si>
  <si>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</si>
  <si>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</si>
  <si>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</si>
  <si>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</si>
  <si>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</si>
  <si>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</si>
  <si>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</si>
  <si>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</si>
  <si>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</si>
  <si>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</si>
  <si>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</si>
  <si>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</si>
  <si>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</si>
  <si>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</si>
  <si>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</si>
  <si>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</si>
  <si>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</si>
  <si>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</si>
  <si>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</si>
  <si>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</si>
  <si>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</si>
  <si>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</si>
  <si>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</si>
  <si>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</si>
  <si>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</si>
  <si>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</si>
  <si>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</si>
  <si>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</si>
  <si>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</si>
  <si>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</si>
  <si>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</si>
  <si>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</si>
  <si>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</si>
  <si>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</si>
  <si>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</si>
  <si>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</si>
  <si>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</si>
  <si>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</si>
  <si>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</si>
  <si>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</si>
  <si>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</si>
  <si>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</si>
  <si>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</si>
  <si>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</si>
  <si>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</si>
  <si>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</si>
  <si>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</si>
  <si>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</si>
  <si>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</si>
  <si>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</si>
  <si>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</si>
  <si>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</si>
  <si>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</si>
  <si>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</si>
  <si>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</si>
  <si>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</si>
  <si>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</si>
  <si>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</si>
  <si>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</si>
  <si>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</si>
  <si>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</si>
  <si>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</si>
  <si>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</si>
  <si>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</si>
  <si>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</si>
  <si>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</si>
  <si>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</si>
  <si>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</si>
  <si>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</si>
  <si>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</si>
  <si>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</si>
  <si>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</si>
  <si>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</si>
  <si>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</si>
  <si>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</si>
  <si>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</si>
  <si>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</si>
  <si>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</si>
  <si>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</si>
  <si>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</si>
  <si>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</si>
  <si>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</si>
  <si>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</si>
  <si>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</si>
  <si>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</si>
  <si>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</si>
  <si>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</si>
  <si>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</si>
  <si>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</si>
  <si>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</si>
  <si>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</si>
  <si>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</si>
  <si>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</si>
  <si>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</si>
  <si>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</si>
  <si>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</si>
  <si>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</si>
  <si>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</si>
  <si>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</si>
  <si>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</si>
  <si>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</si>
  <si>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</si>
  <si>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</si>
  <si>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</si>
  <si>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</si>
  <si>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</si>
  <si>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</si>
  <si>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</si>
  <si>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</si>
  <si>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</si>
  <si>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</si>
  <si>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</si>
  <si>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</si>
  <si>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</si>
  <si>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</si>
  <si>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</si>
  <si>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</si>
  <si>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</si>
  <si>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</si>
  <si>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</si>
  <si>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</si>
  <si>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</si>
  <si>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</si>
  <si>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</si>
  <si>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</si>
  <si>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</si>
  <si>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</si>
  <si>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</si>
  <si>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</si>
  <si>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</si>
  <si>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</si>
  <si>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</si>
  <si>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</si>
  <si>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</si>
  <si>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</si>
  <si>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</si>
  <si>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</si>
  <si>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</si>
  <si>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</si>
  <si>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</si>
  <si>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</si>
  <si>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</si>
  <si>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</si>
  <si>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</si>
  <si>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</si>
  <si>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</si>
  <si>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</si>
  <si>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</si>
  <si>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</si>
  <si>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</si>
  <si>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</si>
  <si>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</si>
  <si>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</si>
  <si>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</si>
  <si>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</si>
  <si>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</si>
  <si>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</si>
  <si>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</si>
  <si>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</si>
  <si>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</si>
  <si>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</si>
  <si>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</si>
  <si>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</si>
  <si>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</si>
  <si>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</si>
  <si>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</si>
  <si>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</si>
  <si>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</si>
  <si>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</si>
  <si>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</si>
  <si>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</si>
  <si>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</si>
  <si>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</si>
  <si>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</si>
  <si>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</si>
  <si>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</si>
  <si>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</si>
  <si>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</si>
  <si>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</si>
  <si>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</si>
  <si>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</si>
  <si>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</si>
  <si>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</si>
  <si>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</si>
  <si>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</si>
  <si>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</si>
  <si>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</si>
  <si>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</si>
  <si>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</si>
  <si>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</si>
  <si>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</si>
  <si>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</si>
  <si>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</si>
  <si>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</si>
  <si>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</si>
  <si>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</si>
  <si>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</si>
  <si>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</si>
  <si>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</si>
  <si>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</si>
  <si>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</si>
  <si>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</si>
  <si>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</si>
  <si>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</si>
  <si>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</si>
  <si>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</si>
  <si>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</si>
  <si>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</si>
  <si>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</si>
  <si>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</si>
  <si>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</si>
  <si>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</si>
  <si>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</si>
  <si>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</si>
  <si>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</si>
  <si>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</si>
  <si>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</si>
  <si>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</si>
  <si>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</si>
  <si>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</si>
  <si>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</si>
  <si>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</si>
  <si>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</si>
  <si>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</si>
  <si>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</si>
  <si>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</si>
  <si>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</si>
  <si>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</si>
  <si>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</si>
  <si>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</si>
  <si>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</si>
  <si>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</si>
  <si>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</si>
  <si>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</si>
  <si>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</si>
  <si>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</si>
  <si>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</si>
  <si>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</si>
  <si>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</si>
  <si>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</si>
  <si>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</si>
  <si>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</si>
  <si>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</si>
  <si>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</si>
  <si>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</si>
  <si>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</si>
  <si>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</si>
  <si>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</si>
  <si>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</si>
  <si>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</si>
  <si>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</si>
  <si>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</si>
  <si>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</si>
  <si>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</si>
  <si>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</si>
  <si>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</si>
  <si>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</si>
  <si>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</si>
  <si>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</si>
  <si>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</si>
  <si>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</si>
  <si>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</si>
  <si>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</si>
  <si>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</si>
  <si>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</si>
  <si>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</si>
  <si>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</si>
  <si>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</si>
  <si>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</si>
  <si>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</si>
  <si>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</si>
  <si>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</si>
  <si>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</si>
  <si>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</si>
  <si>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</si>
  <si>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</si>
  <si>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</si>
  <si>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</si>
  <si>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</si>
  <si>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</si>
  <si>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</si>
  <si>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</si>
  <si>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</si>
  <si>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</si>
  <si>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</si>
  <si>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</si>
  <si>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</si>
  <si>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</si>
  <si>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</si>
  <si>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</si>
  <si>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</si>
  <si>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</si>
  <si>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</si>
  <si>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</si>
  <si>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</si>
  <si>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</si>
  <si>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</si>
  <si>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</si>
  <si>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</si>
  <si>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</si>
  <si>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</si>
  <si>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</si>
  <si>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</si>
  <si>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</si>
  <si>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</si>
  <si>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</si>
  <si>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</si>
  <si>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</si>
  <si>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</si>
  <si>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</si>
  <si>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</si>
  <si>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</si>
  <si>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</si>
  <si>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</si>
  <si>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</si>
  <si>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</si>
  <si>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</si>
  <si>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</si>
  <si>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</si>
  <si>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</si>
  <si>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</si>
  <si>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</si>
  <si>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</si>
  <si>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</si>
  <si>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</si>
  <si>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</si>
  <si>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</si>
  <si>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</si>
  <si>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</si>
  <si>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</si>
  <si>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</si>
  <si>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</si>
  <si>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</si>
  <si>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</si>
  <si>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</si>
  <si>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</si>
  <si>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</si>
  <si>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</si>
  <si>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</si>
  <si>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</si>
  <si>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</si>
  <si>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</si>
  <si>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</si>
  <si>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</si>
  <si>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</si>
  <si>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</si>
  <si>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</si>
  <si>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</si>
  <si>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</si>
  <si>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</si>
  <si>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</si>
  <si>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</si>
  <si>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</si>
  <si>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</si>
  <si>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</si>
  <si>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</si>
  <si>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</si>
  <si>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</si>
  <si>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</si>
  <si>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</si>
  <si>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</si>
  <si>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</si>
  <si>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</si>
  <si>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</si>
  <si>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</si>
  <si>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</si>
  <si>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</si>
  <si>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</si>
  <si>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</si>
  <si>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</si>
  <si>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</si>
  <si>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</si>
  <si>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</si>
  <si>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</si>
  <si>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</si>
  <si>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</si>
  <si>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</si>
  <si>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</si>
  <si>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</si>
  <si>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</si>
  <si>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</si>
  <si>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</si>
  <si>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</si>
  <si>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</si>
  <si>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</si>
  <si>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</si>
  <si>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</si>
  <si>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</si>
  <si>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</si>
  <si>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</si>
  <si>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</si>
  <si>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</si>
  <si>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</si>
  <si>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</si>
  <si>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</si>
  <si>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</si>
  <si>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</si>
  <si>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</si>
  <si>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</si>
  <si>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</si>
  <si>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</si>
  <si>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</si>
  <si>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</si>
  <si>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</si>
  <si>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</si>
  <si>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</si>
  <si>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</si>
  <si>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</si>
  <si>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</si>
  <si>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</si>
  <si>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</si>
  <si>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</si>
  <si>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</si>
  <si>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</si>
  <si>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</si>
  <si>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</si>
  <si>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</si>
  <si>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</si>
  <si>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</si>
  <si>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</si>
  <si>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</si>
  <si>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</si>
  <si>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</si>
  <si>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</si>
  <si>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</si>
  <si>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</si>
  <si>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</si>
  <si>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</si>
  <si>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Glenair UK Limited</t>
  </si>
  <si>
    <t>Design and manufacturing of cable fitting accessories for circular and rectangular electrical connectors. Design and manufacture of micro connectors, cable harnessing and general electronic assembly, service and repair of tooling and accessories, moulded harness solutions, fibre optic systems and heat shrink components. Engineering machined components.</t>
  </si>
  <si>
    <t>1198102</t>
  </si>
  <si>
    <t>40 Lower Oakham Way, Oakham Business Park, Mansfield, Nottinghamshire, NG18 5BY</t>
  </si>
  <si>
    <t>Administrator; Dan Wilson - All enquiries on this subject should go to our Purchasing department</t>
  </si>
  <si>
    <t>Administrator: dwilson@glenair.co.uk Purchasing contact: SHarrison@glenair.co.uk</t>
  </si>
  <si>
    <t>01623 638100</t>
  </si>
  <si>
    <t>Dan Wilson</t>
  </si>
  <si>
    <t>European Quality Manager</t>
  </si>
  <si>
    <t>dwilson@glenair.co.uk</t>
  </si>
  <si>
    <t>Material not used</t>
  </si>
  <si>
    <t>Used on Tin copper wire and some special solders (not a direct source)</t>
  </si>
  <si>
    <t>Gold plated contacts only from restricted sources (not a direct source)</t>
  </si>
  <si>
    <t>Only the smelters can answer this question</t>
  </si>
  <si>
    <t>All relevant GUK first tier suppliers are required to confirm that they do not use 3TG from conflict zones.</t>
  </si>
  <si>
    <t>Only the smelters can answer this question (not a direct source)</t>
  </si>
  <si>
    <t>No survey undertaken , dealt with T &amp; C s of purchase order requirements</t>
  </si>
  <si>
    <t>Only the product source (not a direct source)</t>
  </si>
  <si>
    <t>As the smelter could be any one of those on the list, we do not audit our suppliers supply chain and even if we imposed ourselves on them, our suppliers change and as such so could theirs. It is a non value adding exercise but if any customer wishes this to happen, we reserve the right to expect a purchase order for all the administration.</t>
  </si>
  <si>
    <t>Incoming paperwork from supplier  (Smelters not a direct source)</t>
  </si>
  <si>
    <t>We are not regulatory or an enforcement agency. However our dur deligence is managed through the purchasing and supplier approval process</t>
  </si>
  <si>
    <t>Stated on our On purchase orders  (Smelters not a direct source) Our supply chain have the option to use whoever they deem appropriate and this could change and we wouldn’t be aware of this or need to know providing a approved smelter is used</t>
  </si>
  <si>
    <t>This is the responsibility of the platers/cable producers, we do not force suppliers to meet their obligations, we are not an enforcement agency, we are a customer.</t>
  </si>
  <si>
    <t>www.glenair.co.uk\certification.asp</t>
  </si>
  <si>
    <t>We have no control over the sourcing of the materials involved. Where parts are gold plated or where tin plated wire is sourced we specify on our Purchase orders that the supplier have requested that their platers use materials from known sources in accordance with this CMRT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</si>
</sst>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twoCellAnchor>
    <xdr:from>
      <xdr:col>2</xdr:col>
      <xdr:colOff>1924050</xdr:colOff>
      <xdr:row>16</xdr:row>
      <xdr:rowOff>0</xdr:rowOff>
    </xdr:from>
    <xdr:to>
      <xdr:col>8</xdr:col>
      <xdr:colOff>1733550</xdr:colOff>
      <xdr:row>19</xdr:row>
      <xdr:rowOff>97790</xdr:rowOff>
    </xdr:to>
    <xdr:sp macro="" textlink="">
      <xdr:nvSpPr>
        <xdr:cNvPr id="3" name="Text Box 2">
          <a:extLst>
            <a:ext uri="{FF2B5EF4-FFF2-40B4-BE49-F238E27FC236}">
              <a16:creationId xmlns:a16="http://schemas.microsoft.com/office/drawing/2014/main" id="{7DBF2BE3-DBCF-40AE-8288-1EABAC4EA728}"/>
            </a:ext>
          </a:extLst>
        </xdr:cNvPr>
        <xdr:cNvSpPr txBox="1">
          <a:spLocks noChangeArrowheads="1"/>
        </xdr:cNvSpPr>
      </xdr:nvSpPr>
      <xdr:spPr bwMode="auto">
        <a:xfrm>
          <a:off x="3981450" y="7000875"/>
          <a:ext cx="10858500" cy="8502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en-GB" sz="1600" b="1" kern="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We have no control over the sourcing of the materials involved. Where parts are gold plated or where tin-plated wire is sourced, we specify on our Purchase orders that the supplier have requested that their platers use materials from known sources in accordance with this CMRT. Glenair is not able to conduct secondary audit or to enforce this.</a:t>
          </a:r>
          <a:endParaRPr lang="en-GB" sz="16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100" kern="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dwilson@glenair.co.uk"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http://www.glenair.co.uk/certification.a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8"/>
      <c r="B2" s="5" t="s">
        <v>818</v>
      </c>
      <c r="C2" s="3"/>
      <c r="D2" s="175"/>
      <c r="E2" s="3"/>
      <c r="F2" s="3"/>
      <c r="G2" s="25"/>
    </row>
    <row r="3" spans="1:7">
      <c r="A3" s="308"/>
      <c r="B3" s="3" t="s">
        <v>811</v>
      </c>
      <c r="C3" s="5"/>
      <c r="D3" s="176"/>
      <c r="E3" s="3"/>
      <c r="F3" s="5"/>
      <c r="G3" s="25"/>
    </row>
    <row r="4" spans="1:7" ht="15.75">
      <c r="A4" s="308"/>
      <c r="B4" s="30" t="s">
        <v>820</v>
      </c>
      <c r="C4" s="6"/>
      <c r="D4" s="177"/>
      <c r="E4" s="3"/>
      <c r="F4" s="6"/>
      <c r="G4" s="25"/>
    </row>
    <row r="5" spans="1:7">
      <c r="A5" s="308"/>
      <c r="B5" s="29" t="s">
        <v>1009</v>
      </c>
      <c r="C5" s="4"/>
      <c r="D5" s="178"/>
      <c r="E5" s="3"/>
      <c r="F5" s="4"/>
      <c r="G5" s="25"/>
    </row>
    <row r="6" spans="1:7">
      <c r="A6" s="308"/>
      <c r="B6" s="3"/>
      <c r="C6" s="3"/>
      <c r="D6" s="175"/>
      <c r="E6" s="3"/>
      <c r="F6" s="3"/>
      <c r="G6" s="25"/>
    </row>
    <row r="7" spans="1:7">
      <c r="A7" s="308"/>
      <c r="B7" s="3"/>
      <c r="C7" s="3"/>
      <c r="D7" s="175"/>
      <c r="E7" s="3"/>
      <c r="F7" s="3"/>
      <c r="G7" s="25"/>
    </row>
    <row r="8" spans="1:7">
      <c r="A8" s="308"/>
      <c r="B8" s="3"/>
      <c r="C8" s="3"/>
      <c r="D8" s="175"/>
      <c r="E8" s="3"/>
      <c r="F8" s="3"/>
      <c r="G8" s="25"/>
    </row>
    <row r="9" spans="1:7">
      <c r="A9" s="308"/>
      <c r="B9" s="311" t="s">
        <v>821</v>
      </c>
      <c r="C9" s="311"/>
      <c r="D9" s="311"/>
      <c r="E9" s="311"/>
      <c r="F9" s="311"/>
      <c r="G9" s="25"/>
    </row>
    <row r="10" spans="1:7" ht="27" customHeight="1">
      <c r="A10" s="308"/>
      <c r="B10" s="312" t="s">
        <v>425</v>
      </c>
      <c r="C10" s="312"/>
      <c r="D10" s="312"/>
      <c r="E10" s="312"/>
      <c r="F10" s="312"/>
      <c r="G10" s="25"/>
    </row>
    <row r="11" spans="1:7" ht="27" customHeight="1">
      <c r="A11" s="308"/>
      <c r="B11" s="313"/>
      <c r="C11" s="313"/>
      <c r="D11" s="313"/>
      <c r="E11" s="313"/>
      <c r="F11" s="313"/>
      <c r="G11" s="25"/>
    </row>
    <row r="12" spans="1:7">
      <c r="A12" s="308"/>
      <c r="B12" s="31" t="s">
        <v>819</v>
      </c>
      <c r="C12" s="32" t="s">
        <v>822</v>
      </c>
      <c r="D12" s="179" t="s">
        <v>823</v>
      </c>
      <c r="E12" s="32" t="s">
        <v>595</v>
      </c>
      <c r="F12" s="32" t="s">
        <v>596</v>
      </c>
      <c r="G12" s="25"/>
    </row>
    <row r="13" spans="1:7" ht="33.75">
      <c r="A13" s="308"/>
      <c r="B13" s="2">
        <v>1</v>
      </c>
      <c r="C13" s="27" t="s">
        <v>1057</v>
      </c>
      <c r="D13" s="28" t="s">
        <v>847</v>
      </c>
      <c r="E13" s="163" t="s">
        <v>824</v>
      </c>
      <c r="F13" s="163"/>
      <c r="G13" s="25"/>
    </row>
    <row r="14" spans="1:7" ht="33.75">
      <c r="A14" s="308"/>
      <c r="B14" s="2">
        <v>2</v>
      </c>
      <c r="C14" s="27" t="s">
        <v>1057</v>
      </c>
      <c r="D14" s="28" t="s">
        <v>994</v>
      </c>
      <c r="E14" s="163" t="s">
        <v>515</v>
      </c>
      <c r="F14" s="163" t="s">
        <v>516</v>
      </c>
      <c r="G14" s="25"/>
    </row>
    <row r="15" spans="1:7" ht="89.1" customHeight="1">
      <c r="A15" s="308"/>
      <c r="B15" s="293">
        <v>2.0099999999999998</v>
      </c>
      <c r="C15" s="305" t="s">
        <v>1057</v>
      </c>
      <c r="D15" s="314" t="s">
        <v>2198</v>
      </c>
      <c r="E15" s="164" t="s">
        <v>597</v>
      </c>
      <c r="F15" s="164" t="s">
        <v>600</v>
      </c>
      <c r="G15" s="25"/>
    </row>
    <row r="16" spans="1:7" ht="99" customHeight="1">
      <c r="A16" s="308"/>
      <c r="B16" s="294"/>
      <c r="C16" s="306"/>
      <c r="D16" s="315"/>
      <c r="E16" s="165"/>
      <c r="F16" s="165" t="s">
        <v>598</v>
      </c>
      <c r="G16" s="25"/>
    </row>
    <row r="17" spans="1:7" ht="63" customHeight="1">
      <c r="A17" s="308"/>
      <c r="B17" s="295"/>
      <c r="C17" s="307"/>
      <c r="D17" s="316"/>
      <c r="E17" s="27"/>
      <c r="F17" s="27" t="s">
        <v>599</v>
      </c>
      <c r="G17" s="25"/>
    </row>
    <row r="18" spans="1:7" ht="117" customHeight="1">
      <c r="A18" s="308"/>
      <c r="B18" s="293">
        <v>2.02</v>
      </c>
      <c r="C18" s="305" t="s">
        <v>1057</v>
      </c>
      <c r="D18" s="314" t="s">
        <v>2199</v>
      </c>
      <c r="E18" s="164" t="s">
        <v>426</v>
      </c>
      <c r="F18" s="164" t="s">
        <v>510</v>
      </c>
      <c r="G18" s="25"/>
    </row>
    <row r="19" spans="1:7" ht="71.099999999999994" customHeight="1">
      <c r="A19" s="308"/>
      <c r="B19" s="294"/>
      <c r="C19" s="306"/>
      <c r="D19" s="315"/>
      <c r="E19" s="165" t="s">
        <v>514</v>
      </c>
      <c r="F19" s="165" t="s">
        <v>427</v>
      </c>
      <c r="G19" s="25"/>
    </row>
    <row r="20" spans="1:7" ht="90.75" customHeight="1">
      <c r="A20" s="308"/>
      <c r="B20" s="294"/>
      <c r="C20" s="306"/>
      <c r="D20" s="315"/>
      <c r="E20" s="165"/>
      <c r="F20" s="165" t="s">
        <v>602</v>
      </c>
      <c r="G20" s="25"/>
    </row>
    <row r="21" spans="1:7" ht="74.25" customHeight="1">
      <c r="A21" s="308"/>
      <c r="B21" s="295"/>
      <c r="C21" s="307"/>
      <c r="D21" s="316"/>
      <c r="E21" s="27"/>
      <c r="F21" s="27" t="s">
        <v>601</v>
      </c>
      <c r="G21" s="25"/>
    </row>
    <row r="22" spans="1:7" ht="90" customHeight="1">
      <c r="A22" s="308"/>
      <c r="B22" s="299">
        <v>2.0299999999999998</v>
      </c>
      <c r="C22" s="299" t="s">
        <v>794</v>
      </c>
      <c r="D22" s="302" t="s">
        <v>2200</v>
      </c>
      <c r="E22" s="305" t="s">
        <v>424</v>
      </c>
      <c r="F22" s="164" t="s">
        <v>447</v>
      </c>
      <c r="G22" s="25"/>
    </row>
    <row r="23" spans="1:7" ht="109.5" customHeight="1">
      <c r="A23" s="308"/>
      <c r="B23" s="300"/>
      <c r="C23" s="300"/>
      <c r="D23" s="303"/>
      <c r="E23" s="306"/>
      <c r="F23" s="165" t="s">
        <v>795</v>
      </c>
      <c r="G23" s="25"/>
    </row>
    <row r="24" spans="1:7" ht="74.25" customHeight="1">
      <c r="A24" s="308"/>
      <c r="B24" s="301"/>
      <c r="C24" s="301"/>
      <c r="D24" s="304"/>
      <c r="E24" s="307"/>
      <c r="F24" s="27" t="s">
        <v>423</v>
      </c>
      <c r="G24" s="25"/>
    </row>
    <row r="25" spans="1:7" ht="72" customHeight="1">
      <c r="A25" s="308"/>
      <c r="B25" s="2" t="s">
        <v>445</v>
      </c>
      <c r="C25" s="27" t="s">
        <v>446</v>
      </c>
      <c r="D25" s="28" t="s">
        <v>2201</v>
      </c>
      <c r="E25" s="27" t="s">
        <v>2196</v>
      </c>
      <c r="F25" s="27" t="s">
        <v>448</v>
      </c>
      <c r="G25" s="25"/>
    </row>
    <row r="26" spans="1:7" ht="98.1" customHeight="1">
      <c r="A26" s="308"/>
      <c r="B26" s="296">
        <v>3</v>
      </c>
      <c r="C26" s="293" t="s">
        <v>66</v>
      </c>
      <c r="D26" s="314" t="s">
        <v>2202</v>
      </c>
      <c r="E26" s="305" t="s">
        <v>0</v>
      </c>
      <c r="F26" s="164" t="s">
        <v>60</v>
      </c>
      <c r="G26" s="25"/>
    </row>
    <row r="27" spans="1:7" ht="90" customHeight="1">
      <c r="A27" s="308"/>
      <c r="B27" s="297"/>
      <c r="C27" s="294"/>
      <c r="D27" s="315"/>
      <c r="E27" s="306"/>
      <c r="F27" s="165" t="s">
        <v>55</v>
      </c>
      <c r="G27" s="25"/>
    </row>
    <row r="28" spans="1:7" ht="19.350000000000001" customHeight="1">
      <c r="A28" s="308"/>
      <c r="B28" s="297"/>
      <c r="C28" s="294"/>
      <c r="D28" s="315"/>
      <c r="E28" s="306"/>
      <c r="F28" s="165" t="s">
        <v>56</v>
      </c>
      <c r="G28" s="25"/>
    </row>
    <row r="29" spans="1:7" ht="74.45" customHeight="1">
      <c r="A29" s="308"/>
      <c r="B29" s="297"/>
      <c r="C29" s="294"/>
      <c r="D29" s="315"/>
      <c r="E29" s="306"/>
      <c r="F29" s="165" t="s">
        <v>57</v>
      </c>
      <c r="G29" s="25"/>
    </row>
    <row r="30" spans="1:7" ht="62.45" customHeight="1">
      <c r="A30" s="308"/>
      <c r="B30" s="297"/>
      <c r="C30" s="294"/>
      <c r="D30" s="315"/>
      <c r="E30" s="306"/>
      <c r="F30" s="165" t="s">
        <v>58</v>
      </c>
      <c r="G30" s="25"/>
    </row>
    <row r="31" spans="1:7" ht="81" customHeight="1">
      <c r="A31" s="308"/>
      <c r="B31" s="297"/>
      <c r="C31" s="294"/>
      <c r="D31" s="315"/>
      <c r="E31" s="306"/>
      <c r="F31" s="165" t="s">
        <v>59</v>
      </c>
      <c r="G31" s="25"/>
    </row>
    <row r="32" spans="1:7" ht="48.75" customHeight="1">
      <c r="A32" s="308"/>
      <c r="B32" s="297"/>
      <c r="C32" s="294"/>
      <c r="D32" s="315"/>
      <c r="E32" s="306"/>
      <c r="F32" s="165" t="s">
        <v>62</v>
      </c>
      <c r="G32" s="25"/>
    </row>
    <row r="33" spans="1:7" ht="98.45" customHeight="1">
      <c r="A33" s="308"/>
      <c r="B33" s="297"/>
      <c r="C33" s="294"/>
      <c r="D33" s="315"/>
      <c r="E33" s="306"/>
      <c r="F33" s="165" t="s">
        <v>61</v>
      </c>
      <c r="G33" s="25"/>
    </row>
    <row r="34" spans="1:7" ht="89.1" customHeight="1">
      <c r="A34" s="308"/>
      <c r="B34" s="297"/>
      <c r="C34" s="294"/>
      <c r="D34" s="315"/>
      <c r="E34" s="306"/>
      <c r="F34" s="165" t="s">
        <v>63</v>
      </c>
      <c r="G34" s="25"/>
    </row>
    <row r="35" spans="1:7" ht="29.1" customHeight="1">
      <c r="A35" s="308"/>
      <c r="B35" s="297"/>
      <c r="C35" s="294"/>
      <c r="D35" s="315"/>
      <c r="E35" s="306"/>
      <c r="F35" s="165" t="s">
        <v>64</v>
      </c>
      <c r="G35" s="25"/>
    </row>
    <row r="36" spans="1:7" ht="126.75">
      <c r="A36" s="308"/>
      <c r="B36" s="298"/>
      <c r="C36" s="295"/>
      <c r="D36" s="316"/>
      <c r="E36" s="307"/>
      <c r="F36" s="166" t="s">
        <v>65</v>
      </c>
      <c r="G36" s="25"/>
    </row>
    <row r="37" spans="1:7" ht="112.5">
      <c r="A37" s="308"/>
      <c r="B37" s="141">
        <v>3.01</v>
      </c>
      <c r="C37" s="142" t="s">
        <v>66</v>
      </c>
      <c r="D37" s="28" t="s">
        <v>2203</v>
      </c>
      <c r="E37" s="167" t="s">
        <v>1294</v>
      </c>
      <c r="F37" s="168" t="s">
        <v>1396</v>
      </c>
      <c r="G37" s="25"/>
    </row>
    <row r="38" spans="1:7" ht="101.25">
      <c r="A38" s="308"/>
      <c r="B38" s="141">
        <v>3.02</v>
      </c>
      <c r="C38" s="142" t="s">
        <v>1326</v>
      </c>
      <c r="D38" s="28" t="s">
        <v>2204</v>
      </c>
      <c r="E38" s="167" t="s">
        <v>1341</v>
      </c>
      <c r="F38" s="168" t="s">
        <v>1397</v>
      </c>
      <c r="G38" s="25"/>
    </row>
    <row r="39" spans="1:7" ht="101.25">
      <c r="A39" s="308"/>
      <c r="B39" s="150">
        <v>4</v>
      </c>
      <c r="C39" s="149" t="s">
        <v>1492</v>
      </c>
      <c r="D39" s="28" t="s">
        <v>2205</v>
      </c>
      <c r="E39" s="27" t="s">
        <v>2151</v>
      </c>
      <c r="F39" s="27" t="s">
        <v>1493</v>
      </c>
      <c r="G39" s="25"/>
    </row>
    <row r="40" spans="1:7" ht="56.25">
      <c r="A40" s="308"/>
      <c r="B40" s="141">
        <v>4.01</v>
      </c>
      <c r="C40" s="149" t="s">
        <v>1492</v>
      </c>
      <c r="D40" s="28" t="s">
        <v>2207</v>
      </c>
      <c r="E40" s="27" t="s">
        <v>2163</v>
      </c>
      <c r="F40" s="27" t="s">
        <v>2167</v>
      </c>
      <c r="G40" s="25"/>
    </row>
    <row r="41" spans="1:7" ht="56.25">
      <c r="A41" s="308"/>
      <c r="B41" s="141" t="s">
        <v>2194</v>
      </c>
      <c r="C41" s="149" t="s">
        <v>1492</v>
      </c>
      <c r="D41" s="28" t="s">
        <v>2206</v>
      </c>
      <c r="E41" s="27" t="s">
        <v>2197</v>
      </c>
      <c r="F41" s="27" t="s">
        <v>2195</v>
      </c>
      <c r="G41" s="25"/>
    </row>
    <row r="42" spans="1:7" ht="56.25">
      <c r="A42" s="308"/>
      <c r="B42" s="141" t="s">
        <v>2228</v>
      </c>
      <c r="C42" s="149" t="s">
        <v>1492</v>
      </c>
      <c r="D42" s="28" t="s">
        <v>2233</v>
      </c>
      <c r="E42" s="27" t="s">
        <v>2196</v>
      </c>
      <c r="F42" s="27" t="s">
        <v>2229</v>
      </c>
      <c r="G42" s="25"/>
    </row>
    <row r="43" spans="1:7" ht="123.75">
      <c r="A43" s="308"/>
      <c r="B43" s="160">
        <v>4.0999999999999996</v>
      </c>
      <c r="C43" s="149" t="s">
        <v>2232</v>
      </c>
      <c r="D43" s="161">
        <v>42867</v>
      </c>
      <c r="E43" s="169" t="s">
        <v>2235</v>
      </c>
      <c r="F43" s="27" t="s">
        <v>2234</v>
      </c>
      <c r="G43" s="25"/>
    </row>
    <row r="44" spans="1:7" ht="78.75">
      <c r="A44" s="308"/>
      <c r="B44" s="160">
        <v>4.2</v>
      </c>
      <c r="C44" s="149" t="s">
        <v>2232</v>
      </c>
      <c r="D44" s="161">
        <v>42704</v>
      </c>
      <c r="E44" s="169" t="s">
        <v>2431</v>
      </c>
      <c r="F44" s="27" t="s">
        <v>2406</v>
      </c>
      <c r="G44" s="25"/>
    </row>
    <row r="45" spans="1:7" ht="157.5">
      <c r="A45" s="308"/>
      <c r="B45" s="202">
        <v>5</v>
      </c>
      <c r="C45" s="149" t="s">
        <v>2232</v>
      </c>
      <c r="D45" s="161">
        <v>42867</v>
      </c>
      <c r="E45" s="169" t="s">
        <v>12652</v>
      </c>
      <c r="F45" s="27" t="s">
        <v>12374</v>
      </c>
      <c r="G45" s="25"/>
    </row>
    <row r="46" spans="1:7" ht="45">
      <c r="A46" s="308"/>
      <c r="B46" s="160">
        <v>5.01</v>
      </c>
      <c r="C46" s="149" t="s">
        <v>2232</v>
      </c>
      <c r="D46" s="161">
        <v>42907</v>
      </c>
      <c r="E46" s="169" t="s">
        <v>15329</v>
      </c>
      <c r="F46" s="27" t="s">
        <v>12374</v>
      </c>
      <c r="G46" s="25"/>
    </row>
    <row r="47" spans="1:7" ht="67.5">
      <c r="A47" s="308"/>
      <c r="B47" s="160">
        <v>5.0999999999999996</v>
      </c>
      <c r="C47" s="149" t="s">
        <v>2232</v>
      </c>
      <c r="D47" s="161">
        <v>43070</v>
      </c>
      <c r="E47" s="169" t="s">
        <v>12862</v>
      </c>
      <c r="F47" s="27" t="s">
        <v>12863</v>
      </c>
      <c r="G47" s="25"/>
    </row>
    <row r="48" spans="1:7" ht="56.25">
      <c r="A48" s="308"/>
      <c r="B48" s="160">
        <v>5.1100000000000003</v>
      </c>
      <c r="C48" s="149" t="s">
        <v>13097</v>
      </c>
      <c r="D48" s="161">
        <v>43217</v>
      </c>
      <c r="E48" s="169" t="s">
        <v>13199</v>
      </c>
      <c r="F48" s="27" t="s">
        <v>13124</v>
      </c>
      <c r="G48" s="25"/>
    </row>
    <row r="49" spans="1:7" ht="56.25">
      <c r="A49" s="308"/>
      <c r="B49" s="160">
        <v>5.12</v>
      </c>
      <c r="C49" s="149" t="s">
        <v>13097</v>
      </c>
      <c r="D49" s="161">
        <v>43581</v>
      </c>
      <c r="E49" s="169" t="s">
        <v>13199</v>
      </c>
      <c r="F49" s="27" t="s">
        <v>13741</v>
      </c>
      <c r="G49" s="25"/>
    </row>
    <row r="50" spans="1:7" ht="78.75">
      <c r="A50" s="308"/>
      <c r="B50" s="202">
        <v>6</v>
      </c>
      <c r="C50" s="149" t="s">
        <v>13097</v>
      </c>
      <c r="D50" s="161">
        <v>43964</v>
      </c>
      <c r="E50" s="169" t="s">
        <v>13953</v>
      </c>
      <c r="F50" s="27" t="s">
        <v>13744</v>
      </c>
      <c r="G50" s="25"/>
    </row>
    <row r="51" spans="1:7" ht="45">
      <c r="A51" s="308"/>
      <c r="B51" s="160">
        <v>6.01</v>
      </c>
      <c r="C51" s="149" t="s">
        <v>13097</v>
      </c>
      <c r="D51" s="161">
        <v>43970</v>
      </c>
      <c r="E51" s="169" t="s">
        <v>15330</v>
      </c>
      <c r="F51" s="169" t="s">
        <v>13744</v>
      </c>
      <c r="G51" s="25"/>
    </row>
    <row r="52" spans="1:7" ht="45">
      <c r="A52" s="308"/>
      <c r="B52" s="160">
        <v>6.1</v>
      </c>
      <c r="C52" s="149" t="s">
        <v>13097</v>
      </c>
      <c r="D52" s="161">
        <v>44314</v>
      </c>
      <c r="E52" s="169" t="s">
        <v>15323</v>
      </c>
      <c r="F52" s="169" t="s">
        <v>14913</v>
      </c>
      <c r="G52" s="25"/>
    </row>
    <row r="53" spans="1:7" ht="45">
      <c r="A53" s="308"/>
      <c r="B53" s="160">
        <v>6.2</v>
      </c>
      <c r="C53" s="149" t="s">
        <v>13097</v>
      </c>
      <c r="D53" s="161">
        <v>44678</v>
      </c>
      <c r="E53" s="169" t="s">
        <v>15323</v>
      </c>
      <c r="F53" s="169" t="s">
        <v>15322</v>
      </c>
      <c r="G53" s="25"/>
    </row>
    <row r="54" spans="1:7" ht="45">
      <c r="A54" s="308"/>
      <c r="B54" s="160">
        <v>6.21</v>
      </c>
      <c r="C54" s="149" t="s">
        <v>13097</v>
      </c>
      <c r="D54" s="161">
        <v>44687</v>
      </c>
      <c r="E54" s="169" t="s">
        <v>15331</v>
      </c>
      <c r="F54" s="169" t="s">
        <v>15322</v>
      </c>
      <c r="G54" s="25"/>
    </row>
    <row r="55" spans="1:7" ht="45">
      <c r="A55" s="308"/>
      <c r="B55" s="160">
        <v>6.22</v>
      </c>
      <c r="C55" s="149" t="s">
        <v>13097</v>
      </c>
      <c r="D55" s="275">
        <v>44692</v>
      </c>
      <c r="E55" s="169" t="s">
        <v>15330</v>
      </c>
      <c r="F55" s="169" t="s">
        <v>15322</v>
      </c>
      <c r="G55" s="25"/>
    </row>
    <row r="56" spans="1:7" ht="56.25">
      <c r="A56" s="308"/>
      <c r="B56" s="202">
        <v>6.3</v>
      </c>
      <c r="C56" s="149" t="s">
        <v>13097</v>
      </c>
      <c r="D56" s="275">
        <v>45051</v>
      </c>
      <c r="E56" s="169" t="s">
        <v>15590</v>
      </c>
      <c r="F56" s="169" t="s">
        <v>15371</v>
      </c>
      <c r="G56" s="25"/>
    </row>
    <row r="57" spans="1:7" ht="45">
      <c r="A57" s="308"/>
      <c r="B57" s="160">
        <v>6.31</v>
      </c>
      <c r="C57" s="149" t="s">
        <v>13097</v>
      </c>
      <c r="D57" s="275">
        <v>45072</v>
      </c>
      <c r="E57" s="169" t="s">
        <v>15592</v>
      </c>
      <c r="F57" s="169" t="s">
        <v>15371</v>
      </c>
      <c r="G57" s="25"/>
    </row>
    <row r="58" spans="1:7" ht="40.5" customHeight="1">
      <c r="A58" s="308"/>
      <c r="B58" s="202">
        <v>6.4</v>
      </c>
      <c r="C58" s="149" t="s">
        <v>13097</v>
      </c>
      <c r="D58" s="275">
        <v>45408</v>
      </c>
      <c r="E58" s="169" t="s">
        <v>15594</v>
      </c>
      <c r="F58" s="169" t="s">
        <v>15593</v>
      </c>
      <c r="G58" s="25"/>
    </row>
    <row r="59" spans="1:7" ht="32.450000000000003" customHeight="1">
      <c r="A59" s="308"/>
      <c r="B59" s="202">
        <v>6.5</v>
      </c>
      <c r="C59" s="149" t="s">
        <v>13097</v>
      </c>
      <c r="D59" s="275">
        <v>45772</v>
      </c>
      <c r="E59" s="169" t="s">
        <v>15669</v>
      </c>
      <c r="F59" s="169" t="s">
        <v>15720</v>
      </c>
      <c r="G59" s="25"/>
    </row>
    <row r="60" spans="1:7" ht="13.5" thickBot="1">
      <c r="A60" s="309"/>
      <c r="B60" s="310" t="str">
        <f ca="1">OFFSET(L!$C$1,MATCH("General"&amp;"Cpy",L!$A:$A,0)-1,SL,,)</f>
        <v>© 2025 Responsible Minerals Initiative. All rights reserved.</v>
      </c>
      <c r="C60" s="310"/>
      <c r="D60" s="310"/>
      <c r="E60" s="310"/>
      <c r="F60" s="310"/>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8EB6C9D-8267-435C-844E-D983C08C79E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07B053C-18EA-4C66-92D9-A1F6261C1BB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B77" sqref="AB7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5.7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47" t="s">
        <v>15817</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59" t="s">
        <v>481</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63" t="str">
        <f ca="1">OFFSET(L!$C$1,MATCH("Declaration"&amp;ADDRESS(ROW(),COLUMN(),4)&amp;LEFT($D$9,1),L!$A:$A,0)-1,SL,,)</f>
        <v>Description of Scope:</v>
      </c>
      <c r="C10" s="122"/>
      <c r="D10" s="354" t="s">
        <v>15818</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7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t="s">
        <v>15819</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15820</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15821</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65" t="s">
        <v>15822</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15823</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83" t="s">
        <v>15824</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15825</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65" t="s">
        <v>15826</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23" t="s">
        <v>15823</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28">
        <v>45860</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26" t="s">
        <v>476</v>
      </c>
      <c r="E26" s="327"/>
      <c r="F26" s="12"/>
      <c r="G26" s="334"/>
      <c r="H26" s="335"/>
      <c r="I26" s="335"/>
      <c r="J26" s="336"/>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34"/>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34"/>
      <c r="H28" s="335"/>
      <c r="I28" s="335"/>
      <c r="J28" s="336"/>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Tungsten  </v>
      </c>
      <c r="C29" s="35"/>
      <c r="D29" s="326" t="s">
        <v>476</v>
      </c>
      <c r="E29" s="327"/>
      <c r="F29" s="12"/>
      <c r="G29" s="334"/>
      <c r="H29" s="335"/>
      <c r="I29" s="335"/>
      <c r="J29" s="336"/>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32"/>
      <c r="E32" s="333"/>
      <c r="F32" s="47"/>
      <c r="G32" s="334" t="s">
        <v>15827</v>
      </c>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34" t="s">
        <v>15828</v>
      </c>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34" t="s">
        <v>15829</v>
      </c>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Tungsten  </v>
      </c>
      <c r="C35" s="10"/>
      <c r="D35" s="326"/>
      <c r="E35" s="327"/>
      <c r="F35" s="47"/>
      <c r="G35" s="334" t="s">
        <v>15827</v>
      </c>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26"/>
      <c r="E38" s="327"/>
      <c r="F38" s="47"/>
      <c r="G38" s="334" t="s">
        <v>15827</v>
      </c>
      <c r="H38" s="335"/>
      <c r="I38" s="335"/>
      <c r="J38" s="336"/>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475</v>
      </c>
      <c r="E39" s="327"/>
      <c r="F39" s="47"/>
      <c r="G39" s="334" t="s">
        <v>15830</v>
      </c>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475</v>
      </c>
      <c r="E40" s="327"/>
      <c r="F40" s="47"/>
      <c r="G40" s="334" t="s">
        <v>15830</v>
      </c>
      <c r="H40" s="335"/>
      <c r="I40" s="335"/>
      <c r="J40" s="336"/>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Tungsten  </v>
      </c>
      <c r="C41" s="10"/>
      <c r="D41" s="326"/>
      <c r="E41" s="327"/>
      <c r="F41" s="47"/>
      <c r="G41" s="334" t="s">
        <v>15827</v>
      </c>
      <c r="H41" s="335"/>
      <c r="I41" s="335"/>
      <c r="J41" s="336"/>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6"/>
      <c r="E44" s="327"/>
      <c r="F44" s="47"/>
      <c r="G44" s="334" t="s">
        <v>15827</v>
      </c>
      <c r="H44" s="335"/>
      <c r="I44" s="335"/>
      <c r="J44" s="336"/>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477</v>
      </c>
      <c r="E45" s="327"/>
      <c r="F45" s="47"/>
      <c r="G45" s="334" t="s">
        <v>15831</v>
      </c>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477</v>
      </c>
      <c r="E46" s="327"/>
      <c r="F46" s="47"/>
      <c r="G46" s="334" t="s">
        <v>15831</v>
      </c>
      <c r="H46" s="335"/>
      <c r="I46" s="335"/>
      <c r="J46" s="336"/>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6"/>
      <c r="E47" s="327"/>
      <c r="F47" s="47"/>
      <c r="G47" s="334" t="s">
        <v>15827</v>
      </c>
      <c r="H47" s="335"/>
      <c r="I47" s="335"/>
      <c r="J47" s="336"/>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26"/>
      <c r="E50" s="327"/>
      <c r="F50" s="47"/>
      <c r="G50" s="334" t="s">
        <v>15827</v>
      </c>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477</v>
      </c>
      <c r="E51" s="327"/>
      <c r="F51" s="47"/>
      <c r="G51" s="334" t="s">
        <v>15832</v>
      </c>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477</v>
      </c>
      <c r="E52" s="327"/>
      <c r="F52" s="47"/>
      <c r="G52" s="334" t="s">
        <v>15832</v>
      </c>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Tungsten  </v>
      </c>
      <c r="C53" s="10"/>
      <c r="D53" s="326"/>
      <c r="E53" s="327"/>
      <c r="F53" s="47"/>
      <c r="G53" s="334" t="s">
        <v>15827</v>
      </c>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368"/>
      <c r="E56" s="369"/>
      <c r="F56" s="47"/>
      <c r="G56" s="334" t="s">
        <v>15827</v>
      </c>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68" t="s">
        <v>478</v>
      </c>
      <c r="E57" s="369"/>
      <c r="F57" s="47"/>
      <c r="G57" s="334" t="s">
        <v>15833</v>
      </c>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68" t="s">
        <v>478</v>
      </c>
      <c r="E58" s="369"/>
      <c r="F58" s="47"/>
      <c r="G58" s="334" t="s">
        <v>15833</v>
      </c>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Tungsten  </v>
      </c>
      <c r="C59" s="35"/>
      <c r="D59" s="368"/>
      <c r="E59" s="369"/>
      <c r="F59" s="47"/>
      <c r="G59" s="334" t="s">
        <v>15827</v>
      </c>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32"/>
      <c r="E62" s="333"/>
      <c r="F62" s="47"/>
      <c r="G62" s="334" t="s">
        <v>15827</v>
      </c>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476</v>
      </c>
      <c r="E63" s="327"/>
      <c r="F63" s="47"/>
      <c r="G63" s="334" t="s">
        <v>15834</v>
      </c>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476</v>
      </c>
      <c r="E64" s="327"/>
      <c r="F64" s="47"/>
      <c r="G64" s="334" t="s">
        <v>15834</v>
      </c>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Tungsten  </v>
      </c>
      <c r="C65" s="10"/>
      <c r="D65" s="326"/>
      <c r="E65" s="327"/>
      <c r="F65" s="47"/>
      <c r="G65" s="334" t="s">
        <v>15827</v>
      </c>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26"/>
      <c r="E68" s="327"/>
      <c r="F68" s="48"/>
      <c r="G68" s="334" t="s">
        <v>15827</v>
      </c>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60" customHeight="1">
      <c r="A69" s="41"/>
      <c r="B69" s="40" t="str">
        <f ca="1">B39</f>
        <v>Tin  (*)</v>
      </c>
      <c r="C69" s="35"/>
      <c r="D69" s="326" t="s">
        <v>476</v>
      </c>
      <c r="E69" s="327"/>
      <c r="F69" s="48"/>
      <c r="G69" s="334" t="s">
        <v>15835</v>
      </c>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62.25" customHeight="1">
      <c r="A70" s="41"/>
      <c r="B70" s="40" t="str">
        <f ca="1">B40</f>
        <v>Gold  (*)</v>
      </c>
      <c r="C70" s="35"/>
      <c r="D70" s="326" t="s">
        <v>476</v>
      </c>
      <c r="E70" s="327"/>
      <c r="F70" s="48"/>
      <c r="G70" s="334" t="s">
        <v>15835</v>
      </c>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Tungsten  </v>
      </c>
      <c r="C71" s="49"/>
      <c r="D71" s="326"/>
      <c r="E71" s="327"/>
      <c r="F71" s="50"/>
      <c r="G71" s="334" t="s">
        <v>15827</v>
      </c>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53.25" customHeight="1">
      <c r="A75" s="41"/>
      <c r="B75" s="56" t="str">
        <f ca="1">OFFSET(L!$C$1,MATCH("Declaration"&amp;ADDRESS(ROW(),COLUMN(),4),L!$A:$A,0)-1,SL,,)&amp;$Q$37</f>
        <v>A. Have you established a responsible minerals sourcing policy? (*)</v>
      </c>
      <c r="C75" s="57"/>
      <c r="D75" s="326" t="s">
        <v>475</v>
      </c>
      <c r="E75" s="327"/>
      <c r="F75" s="57"/>
      <c r="G75" s="334" t="s">
        <v>15841</v>
      </c>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476</v>
      </c>
      <c r="E77" s="327"/>
      <c r="F77" s="57"/>
      <c r="G77" s="338" t="s">
        <v>15840</v>
      </c>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34" t="s">
        <v>15839</v>
      </c>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t="s">
        <v>15838</v>
      </c>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476</v>
      </c>
      <c r="E83" s="327"/>
      <c r="F83" s="57"/>
      <c r="G83" s="334" t="s">
        <v>15837</v>
      </c>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t="s">
        <v>15836</v>
      </c>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476</v>
      </c>
      <c r="E87" s="327"/>
      <c r="F87" s="57"/>
      <c r="G87" s="334" t="s">
        <v>15836</v>
      </c>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34"/>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75"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75" hidden="1">
      <c r="B98" s="56" t="s">
        <v>477</v>
      </c>
      <c r="D98" s="282" t="str">
        <f>IF(AND(OR($D$26="Yes",$D$26=""),OR($D$32="Yes",$D$32="")),"Unknown","")</f>
        <v/>
      </c>
      <c r="E98" s="282" t="str">
        <f>IF(AND(OR($D$26="Yes",$D$26=""),OR($D$32="Yes",$D$32="")),"Greater than 75%","")</f>
        <v/>
      </c>
      <c r="G98" s="282" t="str">
        <f>IF(OR($D$27="Yes",$D$27=""),"Yes","")</f>
        <v>Yes</v>
      </c>
    </row>
    <row r="99" spans="2:7" ht="15.75" hidden="1">
      <c r="B99" s="188">
        <v>1</v>
      </c>
      <c r="D99" s="282" t="str">
        <f>IF(AND(OR($D$27="Yes",$D$27=""),OR($D$33="Yes",$D$33="")),"Yes","")</f>
        <v>Yes</v>
      </c>
      <c r="E99" s="282" t="str">
        <f>IF(AND(OR($D$26="Yes",$D$26=""),OR($D$32="Yes",$D$32="")),"Greater than 50%","")</f>
        <v/>
      </c>
      <c r="G99" s="282" t="str">
        <f>IF(OR($D$27="Yes",$D$27=""),"No","")</f>
        <v>No</v>
      </c>
    </row>
    <row r="100" spans="2:7" ht="15.75" hidden="1">
      <c r="B100" s="236" t="s">
        <v>2432</v>
      </c>
      <c r="D100" s="282" t="str">
        <f>IF(AND(OR($D$27="Yes",$D$27=""),OR($D$33="Yes",$D$33="")),"No","")</f>
        <v>No</v>
      </c>
      <c r="E100" s="282" t="str">
        <f>IF(AND(OR($D$26="Yes",$D$26=""),OR($D$32="Yes",$D$32="")),"50% or less","")</f>
        <v/>
      </c>
      <c r="G100" s="282" t="str">
        <f>IF(OR($D$28="Yes",$D$28=""),"Yes","")</f>
        <v>Yes</v>
      </c>
    </row>
    <row r="101" spans="2:7" ht="15.75" hidden="1">
      <c r="B101" s="236" t="s">
        <v>2433</v>
      </c>
      <c r="D101" s="282" t="str">
        <f>IF(AND(OR($D$27="Yes",$D$27=""),OR($D$33="Yes",$D$33="")),"Unknown","")</f>
        <v>Unknown</v>
      </c>
      <c r="E101" s="282" t="str">
        <f>IF(AND(OR($D$26="Yes",$D$26=""),OR($D$32="Yes",$D$32="")),"None","")</f>
        <v/>
      </c>
      <c r="G101" s="282" t="str">
        <f>IF(OR($D$28="Yes",$D$28=""),"No","")</f>
        <v>No</v>
      </c>
    </row>
    <row r="102" spans="2:7" ht="15.75" hidden="1">
      <c r="B102" s="236" t="s">
        <v>2434</v>
      </c>
      <c r="D102" s="282" t="str">
        <f>IF(AND(OR($D$28="Yes",$D$28=""),OR($D$34="Yes",$D$34="")),"Yes","")</f>
        <v>Yes</v>
      </c>
      <c r="E102" s="282" t="str">
        <f>IF(AND(OR($D$27="Yes",$D$27=""),OR($D$33="Yes",$D$33="")),"100%","")</f>
        <v>100%</v>
      </c>
      <c r="G102" s="282" t="str">
        <f>IF(OR($D$29="Yes",$D$29=""),"Yes","")</f>
        <v/>
      </c>
    </row>
    <row r="103" spans="2:7" ht="15.75" hidden="1">
      <c r="B103" s="236" t="s">
        <v>2435</v>
      </c>
      <c r="D103" s="282" t="str">
        <f>IF(AND(OR($D$28="Yes",$D$28=""),OR($D$34="Yes",$D$34="")),"No","")</f>
        <v>No</v>
      </c>
      <c r="E103" s="282" t="str">
        <f>IF(AND(OR($D$27="Yes",$D$27=""),OR($D$33="Yes",$D$33="")),"Greater than 90%","")</f>
        <v>Greater than 90%</v>
      </c>
      <c r="G103" s="282" t="str">
        <f>IF(OR($D$29="Yes",$D$29=""),"No","")</f>
        <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
      </c>
      <c r="E105" s="282" t="str">
        <f>IF(AND(OR($D$27="Yes",$D$27=""),OR($D$33="Yes",$D$33="")),"Greater than 50%","")</f>
        <v>Greater than 50%</v>
      </c>
    </row>
    <row r="106" spans="2:7" ht="15.75" hidden="1">
      <c r="B106" s="236" t="s">
        <v>12341</v>
      </c>
      <c r="D106" s="282" t="str">
        <f>IF(AND(OR($D$29="Yes",$D$29=""),OR($D$35="Yes",$D$35="")),"No","")</f>
        <v/>
      </c>
      <c r="E106" s="282" t="str">
        <f>IF(AND(OR($D$27="Yes",$D$27=""),OR($D$33="Yes",$D$33="")),"50% or less","")</f>
        <v>50% or less</v>
      </c>
    </row>
    <row r="107" spans="2:7" ht="15.75" hidden="1">
      <c r="B107" s="236" t="s">
        <v>476</v>
      </c>
      <c r="D107" s="282" t="str">
        <f>IF(AND(OR($D$29="Yes",$D$29=""),OR($D$35="Yes",$D$35="")),"Unknown","")</f>
        <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20" r:id="rId3" xr:uid="{F6C6E5E5-A503-44F6-A710-C5BFDF4026B5}"/>
    <hyperlink ref="G77" r:id="rId4" xr:uid="{73ECFE47-C4CA-4698-9C66-860684944603}"/>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4" zoomScaleNormal="100" zoomScalePageLayoutView="55" workbookViewId="0">
      <selection activeCell="D16" sqref="D16"/>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100000000000001" customHeight="1">
      <c r="A5" s="262" t="s">
        <v>647</v>
      </c>
      <c r="B5" s="182" t="str">
        <f ca="1">IF(LEN(A5)=0,"",INDEX('Smelter Look-up'!$A:$A,MATCH($A5,'Smelter Look-up'!$E:$E,0)))</f>
        <v>Gold</v>
      </c>
      <c r="C5" s="186" t="str">
        <f ca="1">IF(LEN(A5)=0,"",INDEX('Smelter Look-up'!$C:$C,MATCH($A5,'Smelter Look-up'!$E:$E,0)))</f>
        <v>CCR Refinery - Glencore Canada Corporation</v>
      </c>
      <c r="D5" s="230"/>
      <c r="E5" s="182" t="str">
        <f ca="1">IF(ISERROR($V5),"",OFFSET('Smelter Look-up'!$D$4,$V5-4,0)&amp;"")</f>
        <v>CANADA</v>
      </c>
      <c r="F5" s="182" t="str">
        <f ca="1">IF(ISERROR($V5),"",OFFSET('Smelter Look-up'!$E$4,$V5-4,0))</f>
        <v>CID000185</v>
      </c>
      <c r="G5" s="182" t="str">
        <f ca="1">IF(C5=$X$4,IF(ISERROR($V5),"Enter smelter details","RMI"),IF(ISERROR($V5),"",OFFSET('Smelter Look-up'!$F$4,$V5-4,0)))</f>
        <v>RMI</v>
      </c>
      <c r="H5" s="183">
        <f ca="1">IF(ISERROR($V5),"",OFFSET('Smelter Look-up'!$G$4,$V5-4,0))</f>
        <v>0</v>
      </c>
      <c r="I5" s="184" t="str">
        <f ca="1">IF(ISERROR($V5),"",OFFSET('Smelter Look-up'!$H$4,$V5-4,0))</f>
        <v>Montréal</v>
      </c>
      <c r="J5" s="184" t="str">
        <f ca="1">IF(ISERROR($V5),"",OFFSET('Smelter Look-up'!$I$4,$V5-4,0))</f>
        <v>Quebec</v>
      </c>
      <c r="K5" s="224"/>
      <c r="L5" s="224"/>
      <c r="M5" s="224"/>
      <c r="N5" s="224"/>
      <c r="O5" s="224"/>
      <c r="P5" s="185"/>
      <c r="Q5" s="225"/>
      <c r="R5" s="182" t="str">
        <f ca="1">IF(ISERROR($V5),"",OFFSET('Smelter Look-up'!$C$4,$V5-4,0)&amp;"")</f>
        <v>CCR Refinery - Glencore Canada Corporation</v>
      </c>
      <c r="S5" s="181" t="str">
        <f ca="1">IF(B5="","",IF(ISERROR(MATCH($E5,CL,0)),"Unknown",INDIRECT("'C'!$A$"&amp;MATCH($E5,CL,0)+1)))</f>
        <v>CA</v>
      </c>
      <c r="T5" s="181" t="str">
        <f ca="1">IF(B5="","",IF(ISERROR(MATCH($J5,SorP!$B$1:$B$6226,0)),"",INDIRECT("'SorP'!$A$"&amp;MATCH($S5&amp;$J5,SorP!C:C,0))))</f>
        <v>CA-QC</v>
      </c>
      <c r="U5" s="201"/>
      <c r="V5" s="226">
        <f ca="1">IF(C5="",NA(),IF(OR(C5="Smelter not listed",C5="Smelter not yet identified"),MATCH($B5&amp;$D5,'Smelter Look-up'!$J:$J,0),MATCH($B5&amp;$C5,'Smelter Look-up'!$J:$J,0)))</f>
        <v>48</v>
      </c>
      <c r="X5" s="227">
        <f t="shared" ref="X5" ca="1" si="0">IF(AND(C5="Smelter not listed",OR(LEN(D5)=0,LEN(E5)=0)),1,0)</f>
        <v>0</v>
      </c>
      <c r="AB5" s="228" t="str">
        <f t="shared" ref="AB5" ca="1" si="1">B5&amp;C5</f>
        <v>GoldCCR Refinery - Glencore Canada Corporation</v>
      </c>
    </row>
    <row r="6" spans="1:34" s="227" customFormat="1" ht="20.100000000000001" customHeight="1">
      <c r="A6" s="262" t="s">
        <v>754</v>
      </c>
      <c r="B6" s="182" t="str">
        <f ca="1">IF(LEN(A6)=0,"",INDEX('Smelter Look-up'!$A:$A,MATCH($A6,'Smelter Look-up'!$E:$E,0)))</f>
        <v>Tin</v>
      </c>
      <c r="C6" s="186" t="str">
        <f ca="1">IF(LEN(A6)=0,"",INDEX('Smelter Look-up'!$C:$C,MATCH($A6,'Smelter Look-up'!$E:$E,0)))</f>
        <v>Minsur</v>
      </c>
      <c r="D6" s="230"/>
      <c r="E6" s="182" t="str">
        <f ca="1">IF(ISERROR($V6),"",OFFSET('Smelter Look-up'!$D$4,$V6-4,0)&amp;"")</f>
        <v>PERU</v>
      </c>
      <c r="F6" s="182" t="str">
        <f ca="1">IF(ISERROR($V6),"",OFFSET('Smelter Look-up'!$E$4,$V6-4,0))</f>
        <v>CID001182</v>
      </c>
      <c r="G6" s="182" t="str">
        <f ca="1">IF(C6=$X$4,IF(ISERROR($V6),"Enter smelter details","RMI"),IF(ISERROR($V6),"",OFFSET('Smelter Look-up'!$F$4,$V6-4,0)))</f>
        <v>RMI</v>
      </c>
      <c r="H6" s="183">
        <f ca="1">IF(ISERROR($V6),"",OFFSET('Smelter Look-up'!$G$4,$V6-4,0))</f>
        <v>0</v>
      </c>
      <c r="I6" s="184" t="str">
        <f ca="1">IF(ISERROR($V6),"",OFFSET('Smelter Look-up'!$H$4,$V6-4,0))</f>
        <v>Paracas</v>
      </c>
      <c r="J6" s="184" t="str">
        <f ca="1">IF(ISERROR($V6),"",OFFSET('Smelter Look-up'!$I$4,$V6-4,0))</f>
        <v>Ika</v>
      </c>
      <c r="K6" s="224"/>
      <c r="L6" s="224"/>
      <c r="M6" s="224"/>
      <c r="N6" s="224"/>
      <c r="O6" s="224"/>
      <c r="P6" s="185"/>
      <c r="Q6" s="225"/>
      <c r="R6" s="182" t="str">
        <f ca="1">IF(ISERROR($V6),"",OFFSET('Smelter Look-up'!$C$4,$V6-4,0)&amp;"")</f>
        <v>Minsur</v>
      </c>
      <c r="S6" s="181" t="str">
        <f t="shared" ref="S6:S37" ca="1" si="2">IF(B6="","",IF(ISERROR(MATCH($E6,CL,0)),"Unknown",INDIRECT("'C'!$A$"&amp;MATCH($E6,CL,0)+1)))</f>
        <v>PE</v>
      </c>
      <c r="T6" s="181" t="str">
        <f ca="1">IF(B6="","",IF(ISERROR(MATCH($J6,SorP!$B$1:$B$6226,0)),"",INDIRECT("'SorP'!$A$"&amp;MATCH($S6&amp;$J6,SorP!C:C,0))))</f>
        <v>PE-ICA</v>
      </c>
      <c r="U6" s="201"/>
      <c r="V6" s="226">
        <f ca="1">IF(C6="",NA(),IF(OR(C6="Smelter not listed",C6="Smelter not yet identified"),MATCH($B6&amp;$D6,'Smelter Look-up'!$J:$J,0),MATCH($B6&amp;$C6,'Smelter Look-up'!$J:$J,0)))</f>
        <v>481</v>
      </c>
      <c r="X6" s="227">
        <f t="shared" ref="X6:X37" ca="1" si="3">IF(AND(C6="Smelter not listed",OR(LEN(D6)=0,LEN(E6)=0)),1,0)</f>
        <v>0</v>
      </c>
      <c r="AB6" s="228" t="str">
        <f t="shared" ref="AB6:AB37" ca="1" si="4">B6&amp;C6</f>
        <v>TinMinsur</v>
      </c>
    </row>
    <row r="7" spans="1:34" s="227" customFormat="1" ht="27" customHeight="1">
      <c r="A7" s="262" t="s">
        <v>689</v>
      </c>
      <c r="B7" s="182" t="str">
        <f ca="1">IF(LEN(A7)=0,"",INDEX('Smelter Look-up'!$A:$A,MATCH($A7,'Smelter Look-up'!$E:$E,0)))</f>
        <v>Gold</v>
      </c>
      <c r="C7" s="186" t="str">
        <f ca="1">IF(LEN(A7)=0,"",INDEX('Smelter Look-up'!$C:$C,MATCH($A7,'Smelter Look-up'!$E:$E,0)))</f>
        <v>Metalor USA Refining Corporation</v>
      </c>
      <c r="D7" s="230"/>
      <c r="E7" s="182" t="str">
        <f ca="1">IF(ISERROR($V7),"",OFFSET('Smelter Look-up'!$D$4,$V7-4,0)&amp;"")</f>
        <v>UNITED STATES OF AMERICA</v>
      </c>
      <c r="F7" s="182" t="str">
        <f ca="1">IF(ISERROR($V7),"",OFFSET('Smelter Look-up'!$E$4,$V7-4,0))</f>
        <v>CID001157</v>
      </c>
      <c r="G7" s="182" t="str">
        <f ca="1">IF(C7=$X$4,IF(ISERROR($V7),"Enter smelter details","RMI"),IF(ISERROR($V7),"",OFFSET('Smelter Look-up'!$F$4,$V7-4,0)))</f>
        <v>RMI</v>
      </c>
      <c r="H7" s="183">
        <f ca="1">IF(ISERROR($V7),"",OFFSET('Smelter Look-up'!$G$4,$V7-4,0))</f>
        <v>0</v>
      </c>
      <c r="I7" s="184" t="str">
        <f ca="1">IF(ISERROR($V7),"",OFFSET('Smelter Look-up'!$H$4,$V7-4,0))</f>
        <v>North Attleboro</v>
      </c>
      <c r="J7" s="184" t="str">
        <f ca="1">IF(ISERROR($V7),"",OFFSET('Smelter Look-up'!$I$4,$V7-4,0))</f>
        <v>Massachusetts</v>
      </c>
      <c r="K7" s="224"/>
      <c r="L7" s="224"/>
      <c r="M7" s="224"/>
      <c r="N7" s="224"/>
      <c r="O7" s="224"/>
      <c r="P7" s="185"/>
      <c r="Q7" s="225"/>
      <c r="R7" s="182" t="str">
        <f ca="1">IF(ISERROR($V7),"",OFFSET('Smelter Look-up'!$C$4,$V7-4,0)&amp;"")</f>
        <v>Metalor USA Refining Corporation</v>
      </c>
      <c r="S7" s="181" t="str">
        <f t="shared" ca="1" si="2"/>
        <v>US</v>
      </c>
      <c r="T7" s="181" t="str">
        <f ca="1">IF(B7="","",IF(ISERROR(MATCH($J7,SorP!$B$1:$B$6226,0)),"",INDIRECT("'SorP'!$A$"&amp;MATCH($S7&amp;$J7,SorP!C:C,0))))</f>
        <v>US-MA</v>
      </c>
      <c r="U7" s="201"/>
      <c r="V7" s="226">
        <f ca="1">IF(C7="",NA(),IF(OR(C7="Smelter not listed",C7="Smelter not yet identified"),MATCH($B7&amp;$D7,'Smelter Look-up'!$J:$J,0),MATCH($B7&amp;$C7,'Smelter Look-up'!$J:$J,0)))</f>
        <v>182</v>
      </c>
      <c r="X7" s="227">
        <f t="shared" ca="1" si="3"/>
        <v>0</v>
      </c>
      <c r="AB7" s="228" t="str">
        <f t="shared" ca="1" si="4"/>
        <v>GoldMetalor USA Refining Corporation</v>
      </c>
    </row>
    <row r="8" spans="1:34" s="227" customFormat="1" ht="20.100000000000001" customHeight="1">
      <c r="A8" s="262" t="s">
        <v>670</v>
      </c>
      <c r="B8" s="182" t="str">
        <f ca="1">IF(LEN(A8)=0,"",INDEX('Smelter Look-up'!$A:$A,MATCH($A8,'Smelter Look-up'!$E:$E,0)))</f>
        <v>Gold</v>
      </c>
      <c r="C8" s="186" t="str">
        <f ca="1">IF(LEN(A8)=0,"",INDEX('Smelter Look-up'!$C:$C,MATCH($A8,'Smelter Look-up'!$E:$E,0)))</f>
        <v>Asahi Refining Canada Ltd.</v>
      </c>
      <c r="D8" s="230"/>
      <c r="E8" s="182" t="str">
        <f ca="1">IF(ISERROR($V8),"",OFFSET('Smelter Look-up'!$D$4,$V8-4,0)&amp;"")</f>
        <v>CANADA</v>
      </c>
      <c r="F8" s="182" t="str">
        <f ca="1">IF(ISERROR($V8),"",OFFSET('Smelter Look-up'!$E$4,$V8-4,0))</f>
        <v>CID000924</v>
      </c>
      <c r="G8" s="182" t="str">
        <f ca="1">IF(C8=$X$4,IF(ISERROR($V8),"Enter smelter details","RMI"),IF(ISERROR($V8),"",OFFSET('Smelter Look-up'!$F$4,$V8-4,0)))</f>
        <v>RMI</v>
      </c>
      <c r="H8" s="183">
        <f ca="1">IF(ISERROR($V8),"",OFFSET('Smelter Look-up'!$G$4,$V8-4,0))</f>
        <v>0</v>
      </c>
      <c r="I8" s="184" t="str">
        <f ca="1">IF(ISERROR($V8),"",OFFSET('Smelter Look-up'!$H$4,$V8-4,0))</f>
        <v>Brampton</v>
      </c>
      <c r="J8" s="184" t="str">
        <f ca="1">IF(ISERROR($V8),"",OFFSET('Smelter Look-up'!$I$4,$V8-4,0))</f>
        <v>Ontario</v>
      </c>
      <c r="K8" s="224"/>
      <c r="L8" s="224"/>
      <c r="M8" s="224"/>
      <c r="N8" s="224"/>
      <c r="O8" s="224"/>
      <c r="P8" s="185"/>
      <c r="Q8" s="225"/>
      <c r="R8" s="182" t="str">
        <f ca="1">IF(ISERROR($V8),"",OFFSET('Smelter Look-up'!$C$4,$V8-4,0)&amp;"")</f>
        <v>Asahi Refining Canada Ltd.</v>
      </c>
      <c r="S8" s="181" t="str">
        <f t="shared" ca="1" si="2"/>
        <v>CA</v>
      </c>
      <c r="T8" s="181" t="str">
        <f ca="1">IF(B8="","",IF(ISERROR(MATCH($J8,SorP!$B$1:$B$6226,0)),"",INDIRECT("'SorP'!$A$"&amp;MATCH($S8&amp;$J8,SorP!C:C,0))))</f>
        <v>CA-ON</v>
      </c>
      <c r="U8" s="201"/>
      <c r="V8" s="226">
        <f ca="1">IF(C8="",NA(),IF(OR(C8="Smelter not listed",C8="Smelter not yet identified"),MATCH($B8&amp;$D8,'Smelter Look-up'!$J:$J,0),MATCH($B8&amp;$C8,'Smelter Look-up'!$J:$J,0)))</f>
        <v>31</v>
      </c>
      <c r="X8" s="227">
        <f t="shared" ca="1" si="3"/>
        <v>0</v>
      </c>
      <c r="AB8" s="228" t="str">
        <f t="shared" ca="1" si="4"/>
        <v>GoldAsahi Refining Canada Ltd.</v>
      </c>
    </row>
    <row r="9" spans="1:34" s="227" customFormat="1" ht="20.100000000000001" customHeight="1">
      <c r="A9" s="262" t="s">
        <v>660</v>
      </c>
      <c r="B9" s="182" t="str">
        <f ca="1">IF(LEN(A9)=0,"",INDEX('Smelter Look-up'!$A:$A,MATCH($A9,'Smelter Look-up'!$E:$E,0)))</f>
        <v>Gold</v>
      </c>
      <c r="C9" s="186" t="str">
        <f ca="1">IF(LEN(A9)=0,"",INDEX('Smelter Look-up'!$C:$C,MATCH($A9,'Smelter Look-up'!$E:$E,0)))</f>
        <v>Heraeus Metals Hong Kong Ltd.</v>
      </c>
      <c r="D9" s="230"/>
      <c r="E9" s="182" t="str">
        <f ca="1">IF(ISERROR($V9),"",OFFSET('Smelter Look-up'!$D$4,$V9-4,0)&amp;"")</f>
        <v>CHINA</v>
      </c>
      <c r="F9" s="182" t="str">
        <f ca="1">IF(ISERROR($V9),"",OFFSET('Smelter Look-up'!$E$4,$V9-4,0))</f>
        <v>CID000707</v>
      </c>
      <c r="G9" s="182" t="str">
        <f ca="1">IF(C9=$X$4,IF(ISERROR($V9),"Enter smelter details","RMI"),IF(ISERROR($V9),"",OFFSET('Smelter Look-up'!$F$4,$V9-4,0)))</f>
        <v>RMI</v>
      </c>
      <c r="H9" s="183">
        <f ca="1">IF(ISERROR($V9),"",OFFSET('Smelter Look-up'!$G$4,$V9-4,0))</f>
        <v>0</v>
      </c>
      <c r="I9" s="184" t="str">
        <f ca="1">IF(ISERROR($V9),"",OFFSET('Smelter Look-up'!$H$4,$V9-4,0))</f>
        <v>Fanling</v>
      </c>
      <c r="J9" s="184" t="str">
        <f ca="1">IF(ISERROR($V9),"",OFFSET('Smelter Look-up'!$I$4,$V9-4,0))</f>
        <v>Hong Kong SAR</v>
      </c>
      <c r="K9" s="224"/>
      <c r="L9" s="224"/>
      <c r="M9" s="224"/>
      <c r="N9" s="224"/>
      <c r="O9" s="224"/>
      <c r="P9" s="185"/>
      <c r="Q9" s="225"/>
      <c r="R9" s="182" t="str">
        <f ca="1">IF(ISERROR($V9),"",OFFSET('Smelter Look-up'!$C$4,$V9-4,0)&amp;"")</f>
        <v>Heraeus Metals Hong Kong Ltd.</v>
      </c>
      <c r="S9" s="181" t="str">
        <f t="shared" ca="1" si="2"/>
        <v>CN</v>
      </c>
      <c r="T9" s="181" t="str">
        <f ca="1">IF(B9="","",IF(ISERROR(MATCH($J9,SorP!$B$1:$B$6226,0)),"",INDIRECT("'SorP'!$A$"&amp;MATCH($S9&amp;$J9,SorP!C:C,0))))</f>
        <v>CN-HK</v>
      </c>
      <c r="U9" s="201"/>
      <c r="V9" s="226">
        <f ca="1">IF(C9="",NA(),IF(OR(C9="Smelter not listed",C9="Smelter not yet identified"),MATCH($B9&amp;$D9,'Smelter Look-up'!$J:$J,0),MATCH($B9&amp;$C9,'Smelter Look-up'!$J:$J,0)))</f>
        <v>110</v>
      </c>
      <c r="X9" s="227">
        <f t="shared" ca="1" si="3"/>
        <v>0</v>
      </c>
      <c r="AB9" s="228" t="str">
        <f t="shared" ca="1" si="4"/>
        <v>GoldHeraeus Metals Hong Kong Ltd.</v>
      </c>
    </row>
    <row r="10" spans="1:34" s="227" customFormat="1" ht="30.75" customHeight="1">
      <c r="A10" s="262" t="s">
        <v>676</v>
      </c>
      <c r="B10" s="182" t="str">
        <f ca="1">IF(LEN(A10)=0,"",INDEX('Smelter Look-up'!$A:$A,MATCH($A10,'Smelter Look-up'!$E:$E,0)))</f>
        <v>Gold</v>
      </c>
      <c r="C10" s="186" t="str">
        <f ca="1">IF(LEN(A10)=0,"",INDEX('Smelter Look-up'!$C:$C,MATCH($A10,'Smelter Look-up'!$E:$E,0)))</f>
        <v>Kennecott Utah Copper LLC</v>
      </c>
      <c r="D10" s="230"/>
      <c r="E10" s="182" t="str">
        <f ca="1">IF(ISERROR($V10),"",OFFSET('Smelter Look-up'!$D$4,$V10-4,0)&amp;"")</f>
        <v>UNITED STATES OF AMERICA</v>
      </c>
      <c r="F10" s="182" t="str">
        <f ca="1">IF(ISERROR($V10),"",OFFSET('Smelter Look-up'!$E$4,$V10-4,0))</f>
        <v>CID000969</v>
      </c>
      <c r="G10" s="182" t="str">
        <f ca="1">IF(C10=$X$4,IF(ISERROR($V10),"Enter smelter details","RMI"),IF(ISERROR($V10),"",OFFSET('Smelter Look-up'!$F$4,$V10-4,0)))</f>
        <v>RMI</v>
      </c>
      <c r="H10" s="183">
        <f ca="1">IF(ISERROR($V10),"",OFFSET('Smelter Look-up'!$G$4,$V10-4,0))</f>
        <v>0</v>
      </c>
      <c r="I10" s="184" t="str">
        <f ca="1">IF(ISERROR($V10),"",OFFSET('Smelter Look-up'!$H$4,$V10-4,0))</f>
        <v>Magna</v>
      </c>
      <c r="J10" s="184" t="str">
        <f ca="1">IF(ISERROR($V10),"",OFFSET('Smelter Look-up'!$I$4,$V10-4,0))</f>
        <v>Utah</v>
      </c>
      <c r="K10" s="224"/>
      <c r="L10" s="224"/>
      <c r="M10" s="224"/>
      <c r="N10" s="224"/>
      <c r="O10" s="224"/>
      <c r="P10" s="185"/>
      <c r="Q10" s="225"/>
      <c r="R10" s="182" t="str">
        <f ca="1">IF(ISERROR($V10),"",OFFSET('Smelter Look-up'!$C$4,$V10-4,0)&amp;"")</f>
        <v>Kennecott Utah Copper LLC</v>
      </c>
      <c r="S10" s="181" t="str">
        <f t="shared" ca="1" si="2"/>
        <v>US</v>
      </c>
      <c r="T10" s="181" t="str">
        <f ca="1">IF(B10="","",IF(ISERROR(MATCH($J10,SorP!$B$1:$B$6226,0)),"",INDIRECT("'SorP'!$A$"&amp;MATCH($S10&amp;$J10,SorP!C:C,0))))</f>
        <v>US-UT</v>
      </c>
      <c r="U10" s="201"/>
      <c r="V10" s="226">
        <f ca="1">IF(C10="",NA(),IF(OR(C10="Smelter not listed",C10="Smelter not yet identified"),MATCH($B10&amp;$D10,'Smelter Look-up'!$J:$J,0),MATCH($B10&amp;$C10,'Smelter Look-up'!$J:$J,0)))</f>
        <v>142</v>
      </c>
      <c r="X10" s="227">
        <f t="shared" ca="1" si="3"/>
        <v>0</v>
      </c>
      <c r="AB10" s="228" t="str">
        <f t="shared" ca="1" si="4"/>
        <v>GoldKennecott Utah Copper LLC</v>
      </c>
    </row>
    <row r="11" spans="1:34" s="227" customFormat="1" ht="20.100000000000001" customHeight="1">
      <c r="A11" s="262" t="s">
        <v>690</v>
      </c>
      <c r="B11" s="182" t="str">
        <f ca="1">IF(LEN(A11)=0,"",INDEX('Smelter Look-up'!$A:$A,MATCH($A11,'Smelter Look-up'!$E:$E,0)))</f>
        <v>Gold</v>
      </c>
      <c r="C11" s="186" t="str">
        <f ca="1">IF(LEN(A11)=0,"",INDEX('Smelter Look-up'!$C:$C,MATCH($A11,'Smelter Look-up'!$E:$E,0)))</f>
        <v>Metalurgica Met-Mex Penoles S.A. De C.V.</v>
      </c>
      <c r="D11" s="230"/>
      <c r="E11" s="182" t="str">
        <f ca="1">IF(ISERROR($V11),"",OFFSET('Smelter Look-up'!$D$4,$V11-4,0)&amp;"")</f>
        <v>MEXICO</v>
      </c>
      <c r="F11" s="182" t="str">
        <f ca="1">IF(ISERROR($V11),"",OFFSET('Smelter Look-up'!$E$4,$V11-4,0))</f>
        <v>CID001161</v>
      </c>
      <c r="G11" s="182" t="str">
        <f ca="1">IF(C11=$X$4,IF(ISERROR($V11),"Enter smelter details","RMI"),IF(ISERROR($V11),"",OFFSET('Smelter Look-up'!$F$4,$V11-4,0)))</f>
        <v>RMI</v>
      </c>
      <c r="H11" s="183">
        <f ca="1">IF(ISERROR($V11),"",OFFSET('Smelter Look-up'!$G$4,$V11-4,0))</f>
        <v>0</v>
      </c>
      <c r="I11" s="184" t="str">
        <f ca="1">IF(ISERROR($V11),"",OFFSET('Smelter Look-up'!$H$4,$V11-4,0))</f>
        <v>Torreon</v>
      </c>
      <c r="J11" s="184" t="str">
        <f ca="1">IF(ISERROR($V11),"",OFFSET('Smelter Look-up'!$I$4,$V11-4,0))</f>
        <v>Coahuila de Zaragoza</v>
      </c>
      <c r="K11" s="224"/>
      <c r="L11" s="224"/>
      <c r="M11" s="224"/>
      <c r="N11" s="224"/>
      <c r="O11" s="224"/>
      <c r="P11" s="185"/>
      <c r="Q11" s="225"/>
      <c r="R11" s="182" t="str">
        <f ca="1">IF(ISERROR($V11),"",OFFSET('Smelter Look-up'!$C$4,$V11-4,0)&amp;"")</f>
        <v>Metalurgica Met-Mex Penoles S.A. De C.V.</v>
      </c>
      <c r="S11" s="181" t="str">
        <f t="shared" ca="1" si="2"/>
        <v>MX</v>
      </c>
      <c r="T11" s="181" t="str">
        <f ca="1">IF(B11="","",IF(ISERROR(MATCH($J11,SorP!$B$1:$B$6226,0)),"",INDIRECT("'SorP'!$A$"&amp;MATCH($S11&amp;$J11,SorP!C:C,0))))</f>
        <v>MX-COA</v>
      </c>
      <c r="U11" s="201"/>
      <c r="V11" s="226">
        <f ca="1">IF(C11="",NA(),IF(OR(C11="Smelter not listed",C11="Smelter not yet identified"),MATCH($B11&amp;$D11,'Smelter Look-up'!$J:$J,0),MATCH($B11&amp;$C11,'Smelter Look-up'!$J:$J,0)))</f>
        <v>183</v>
      </c>
      <c r="X11" s="227">
        <f t="shared" ca="1" si="3"/>
        <v>0</v>
      </c>
      <c r="AB11" s="228" t="str">
        <f t="shared" ca="1" si="4"/>
        <v>GoldMetalurgica Met-Mex Penoles S.A. De C.V.</v>
      </c>
    </row>
    <row r="12" spans="1:34" s="227" customFormat="1" ht="20.100000000000001" customHeight="1">
      <c r="A12" s="262" t="s">
        <v>705</v>
      </c>
      <c r="B12" s="182" t="str">
        <f ca="1">IF(LEN(A12)=0,"",INDEX('Smelter Look-up'!$A:$A,MATCH($A12,'Smelter Look-up'!$E:$E,0)))</f>
        <v>Gold</v>
      </c>
      <c r="C12" s="186" t="str">
        <f ca="1">IF(LEN(A12)=0,"",INDEX('Smelter Look-up'!$C:$C,MATCH($A12,'Smelter Look-up'!$E:$E,0)))</f>
        <v>Royal Canadian Mint</v>
      </c>
      <c r="D12" s="230"/>
      <c r="E12" s="182" t="str">
        <f ca="1">IF(ISERROR($V12),"",OFFSET('Smelter Look-up'!$D$4,$V12-4,0)&amp;"")</f>
        <v>CANADA</v>
      </c>
      <c r="F12" s="182" t="str">
        <f ca="1">IF(ISERROR($V12),"",OFFSET('Smelter Look-up'!$E$4,$V12-4,0))</f>
        <v>CID001534</v>
      </c>
      <c r="G12" s="182" t="str">
        <f ca="1">IF(C12=$X$4,IF(ISERROR($V12),"Enter smelter details","RMI"),IF(ISERROR($V12),"",OFFSET('Smelter Look-up'!$F$4,$V12-4,0)))</f>
        <v>RMI</v>
      </c>
      <c r="H12" s="183">
        <f ca="1">IF(ISERROR($V12),"",OFFSET('Smelter Look-up'!$G$4,$V12-4,0))</f>
        <v>0</v>
      </c>
      <c r="I12" s="184" t="str">
        <f ca="1">IF(ISERROR($V12),"",OFFSET('Smelter Look-up'!$H$4,$V12-4,0))</f>
        <v>Ottawa</v>
      </c>
      <c r="J12" s="184" t="str">
        <f ca="1">IF(ISERROR($V12),"",OFFSET('Smelter Look-up'!$I$4,$V12-4,0))</f>
        <v>Ontario</v>
      </c>
      <c r="K12" s="224"/>
      <c r="L12" s="224"/>
      <c r="M12" s="224"/>
      <c r="N12" s="224"/>
      <c r="O12" s="224"/>
      <c r="P12" s="185"/>
      <c r="Q12" s="225"/>
      <c r="R12" s="182" t="str">
        <f ca="1">IF(ISERROR($V12),"",OFFSET('Smelter Look-up'!$C$4,$V12-4,0)&amp;"")</f>
        <v>Royal Canadian Mint</v>
      </c>
      <c r="S12" s="181" t="str">
        <f t="shared" ca="1" si="2"/>
        <v>CA</v>
      </c>
      <c r="T12" s="181" t="str">
        <f ca="1">IF(B12="","",IF(ISERROR(MATCH($J12,SorP!$B$1:$B$6226,0)),"",INDIRECT("'SorP'!$A$"&amp;MATCH($S12&amp;$J12,SorP!C:C,0))))</f>
        <v>CA-ON</v>
      </c>
      <c r="U12" s="201"/>
      <c r="V12" s="226">
        <f ca="1">IF(C12="",NA(),IF(OR(C12="Smelter not listed",C12="Smelter not yet identified"),MATCH($B12&amp;$D12,'Smelter Look-up'!$J:$J,0),MATCH($B12&amp;$C12,'Smelter Look-up'!$J:$J,0)))</f>
        <v>229</v>
      </c>
      <c r="X12" s="227">
        <f t="shared" ca="1" si="3"/>
        <v>0</v>
      </c>
      <c r="AB12" s="228" t="str">
        <f t="shared" ca="1" si="4"/>
        <v>GoldRoyal Canadian Mint</v>
      </c>
    </row>
    <row r="13" spans="1:34" s="227" customFormat="1" ht="20.100000000000001" customHeight="1">
      <c r="A13" s="262" t="s">
        <v>688</v>
      </c>
      <c r="B13" s="182" t="str">
        <f ca="1">IF(LEN(A13)=0,"",INDEX('Smelter Look-up'!$A:$A,MATCH($A13,'Smelter Look-up'!$E:$E,0)))</f>
        <v>Gold</v>
      </c>
      <c r="C13" s="186" t="str">
        <f ca="1">IF(LEN(A13)=0,"",INDEX('Smelter Look-up'!$C:$C,MATCH($A13,'Smelter Look-up'!$E:$E,0)))</f>
        <v>Metalor Technologies S.A.</v>
      </c>
      <c r="D13" s="230"/>
      <c r="E13" s="182" t="str">
        <f ca="1">IF(ISERROR($V13),"",OFFSET('Smelter Look-up'!$D$4,$V13-4,0)&amp;"")</f>
        <v>SWITZERLAND</v>
      </c>
      <c r="F13" s="182" t="str">
        <f ca="1">IF(ISERROR($V13),"",OFFSET('Smelter Look-up'!$E$4,$V13-4,0))</f>
        <v>CID001153</v>
      </c>
      <c r="G13" s="182" t="str">
        <f ca="1">IF(C13=$X$4,IF(ISERROR($V13),"Enter smelter details","RMI"),IF(ISERROR($V13),"",OFFSET('Smelter Look-up'!$F$4,$V13-4,0)))</f>
        <v>RMI</v>
      </c>
      <c r="H13" s="183">
        <f ca="1">IF(ISERROR($V13),"",OFFSET('Smelter Look-up'!$G$4,$V13-4,0))</f>
        <v>0</v>
      </c>
      <c r="I13" s="184" t="str">
        <f ca="1">IF(ISERROR($V13),"",OFFSET('Smelter Look-up'!$H$4,$V13-4,0))</f>
        <v>Marin</v>
      </c>
      <c r="J13" s="184" t="str">
        <f ca="1">IF(ISERROR($V13),"",OFFSET('Smelter Look-up'!$I$4,$V13-4,0))</f>
        <v>Neuchâtel</v>
      </c>
      <c r="K13" s="224"/>
      <c r="L13" s="224"/>
      <c r="M13" s="224"/>
      <c r="N13" s="224"/>
      <c r="O13" s="224"/>
      <c r="P13" s="185"/>
      <c r="Q13" s="225"/>
      <c r="R13" s="182" t="str">
        <f ca="1">IF(ISERROR($V13),"",OFFSET('Smelter Look-up'!$C$4,$V13-4,0)&amp;"")</f>
        <v>Metalor Technologies S.A.</v>
      </c>
      <c r="S13" s="181" t="str">
        <f t="shared" ca="1" si="2"/>
        <v>CH</v>
      </c>
      <c r="T13" s="181" t="str">
        <f ca="1">IF(B13="","",IF(ISERROR(MATCH($J13,SorP!$B$1:$B$6226,0)),"",INDIRECT("'SorP'!$A$"&amp;MATCH($S13&amp;$J13,SorP!C:C,0))))</f>
        <v>CH-NE</v>
      </c>
      <c r="U13" s="201"/>
      <c r="V13" s="226">
        <f ca="1">IF(C13="",NA(),IF(OR(C13="Smelter not listed",C13="Smelter not yet identified"),MATCH($B13&amp;$D13,'Smelter Look-up'!$J:$J,0),MATCH($B13&amp;$C13,'Smelter Look-up'!$J:$J,0)))</f>
        <v>181</v>
      </c>
      <c r="X13" s="227">
        <f t="shared" ca="1" si="3"/>
        <v>0</v>
      </c>
      <c r="AB13" s="228" t="str">
        <f t="shared" ca="1" si="4"/>
        <v>GoldMetalor Technologies S.A.</v>
      </c>
    </row>
    <row r="14" spans="1:34" s="227" customFormat="1" ht="20.100000000000001"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2"/>
        <v/>
      </c>
      <c r="T14" s="181" t="str">
        <f ca="1">IF(B14="","",IF(ISERROR(MATCH($J14,SorP!$B$1:$B$6226,0)),"",INDIRECT("'SorP'!$A$"&amp;MATCH($S14&amp;$J14,SorP!C:C,0))))</f>
        <v/>
      </c>
      <c r="U14" s="201"/>
      <c r="V14" s="226" t="e">
        <f>IF(C14="",NA(),IF(OR(C14="Smelter not listed",C14="Smelter not yet identified"),MATCH($B14&amp;$D14,'Smelter Look-up'!$J:$J,0),MATCH($B14&amp;$C14,'Smelter Look-up'!$J:$J,0)))</f>
        <v>#N/A</v>
      </c>
      <c r="X14" s="227">
        <f t="shared" ca="1" si="3"/>
        <v>0</v>
      </c>
      <c r="AB14" s="228" t="str">
        <f t="shared" si="4"/>
        <v/>
      </c>
    </row>
    <row r="15" spans="1:34" s="227" customFormat="1" ht="20.100000000000001"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2"/>
        <v/>
      </c>
      <c r="T15" s="181" t="str">
        <f ca="1">IF(B15="","",IF(ISERROR(MATCH($J15,SorP!$B$1:$B$6226,0)),"",INDIRECT("'SorP'!$A$"&amp;MATCH($S15&amp;$J15,SorP!C:C,0))))</f>
        <v/>
      </c>
      <c r="U15" s="201"/>
      <c r="V15" s="226" t="e">
        <f>IF(C15="",NA(),IF(OR(C15="Smelter not listed",C15="Smelter not yet identified"),MATCH($B15&amp;$D15,'Smelter Look-up'!$J:$J,0),MATCH($B15&amp;$C15,'Smelter Look-up'!$J:$J,0)))</f>
        <v>#N/A</v>
      </c>
      <c r="X15" s="227">
        <f t="shared" ca="1" si="3"/>
        <v>0</v>
      </c>
      <c r="AB15" s="228" t="str">
        <f t="shared" si="4"/>
        <v/>
      </c>
    </row>
    <row r="16" spans="1:34" s="227" customFormat="1" ht="20.100000000000001"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2"/>
        <v/>
      </c>
      <c r="T16" s="181" t="str">
        <f ca="1">IF(B16="","",IF(ISERROR(MATCH($J16,SorP!$B$1:$B$6226,0)),"",INDIRECT("'SorP'!$A$"&amp;MATCH($S16&amp;$J16,SorP!C:C,0))))</f>
        <v/>
      </c>
      <c r="U16" s="201"/>
      <c r="V16" s="226" t="e">
        <f>IF(C16="",NA(),IF(OR(C16="Smelter not listed",C16="Smelter not yet identified"),MATCH($B16&amp;$D16,'Smelter Look-up'!$J:$J,0),MATCH($B16&amp;$C16,'Smelter Look-up'!$J:$J,0)))</f>
        <v>#N/A</v>
      </c>
      <c r="X16" s="227">
        <f t="shared" ca="1" si="3"/>
        <v>0</v>
      </c>
      <c r="AB16" s="228" t="str">
        <f t="shared" si="4"/>
        <v/>
      </c>
    </row>
    <row r="17" spans="1:28" s="227" customFormat="1" ht="20.100000000000001"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2"/>
        <v/>
      </c>
      <c r="T17" s="181" t="str">
        <f ca="1">IF(B17="","",IF(ISERROR(MATCH($J17,SorP!$B$1:$B$6226,0)),"",INDIRECT("'SorP'!$A$"&amp;MATCH($S17&amp;$J17,SorP!C:C,0))))</f>
        <v/>
      </c>
      <c r="U17" s="201"/>
      <c r="V17" s="226" t="e">
        <f>IF(C17="",NA(),IF(OR(C17="Smelter not listed",C17="Smelter not yet identified"),MATCH($B17&amp;$D17,'Smelter Look-up'!$J:$J,0),MATCH($B17&amp;$C17,'Smelter Look-up'!$J:$J,0)))</f>
        <v>#N/A</v>
      </c>
      <c r="X17" s="227">
        <f t="shared" ca="1" si="3"/>
        <v>0</v>
      </c>
      <c r="AB17" s="228" t="str">
        <f t="shared" si="4"/>
        <v/>
      </c>
    </row>
    <row r="18" spans="1:28" s="227" customFormat="1" ht="20.100000000000001"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ca="1" si="3"/>
        <v>0</v>
      </c>
      <c r="AB18" s="228" t="str">
        <f t="shared" si="4"/>
        <v/>
      </c>
    </row>
    <row r="19" spans="1:28" s="227" customFormat="1" ht="20.25">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ca="1" si="3"/>
        <v>0</v>
      </c>
      <c r="AB19" s="228" t="str">
        <f t="shared" si="4"/>
        <v/>
      </c>
    </row>
    <row r="20" spans="1:28" s="227" customFormat="1" ht="20.25">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ca="1" si="3"/>
        <v>0</v>
      </c>
      <c r="AB20" s="228" t="str">
        <f t="shared" si="4"/>
        <v/>
      </c>
    </row>
    <row r="21" spans="1:28" s="227" customFormat="1" ht="20.25">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ca="1" si="3"/>
        <v>0</v>
      </c>
      <c r="AB21" s="228" t="str">
        <f t="shared" si="4"/>
        <v/>
      </c>
    </row>
    <row r="22" spans="1:28" s="227" customFormat="1" ht="20.25">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ca="1" si="3"/>
        <v>0</v>
      </c>
      <c r="AB22" s="228" t="str">
        <f t="shared" si="4"/>
        <v/>
      </c>
    </row>
    <row r="23" spans="1:28" s="227" customFormat="1" ht="20.25">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ca="1" si="3"/>
        <v>0</v>
      </c>
      <c r="AB23" s="228" t="str">
        <f t="shared" si="4"/>
        <v/>
      </c>
    </row>
    <row r="24" spans="1:28" s="227" customFormat="1" ht="20.25">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ca="1" si="3"/>
        <v>0</v>
      </c>
      <c r="AB24" s="228" t="str">
        <f t="shared" si="4"/>
        <v/>
      </c>
    </row>
    <row r="25" spans="1:28" s="227" customFormat="1" ht="20.25">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ca="1" si="3"/>
        <v>0</v>
      </c>
      <c r="AB25" s="228" t="str">
        <f t="shared" si="4"/>
        <v/>
      </c>
    </row>
    <row r="26" spans="1:28" s="227" customFormat="1" ht="20.25">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ca="1" si="3"/>
        <v>0</v>
      </c>
      <c r="AB26" s="228" t="str">
        <f t="shared" si="4"/>
        <v/>
      </c>
    </row>
    <row r="27" spans="1:28" s="227" customFormat="1" ht="20.25">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ca="1" si="3"/>
        <v>0</v>
      </c>
      <c r="AB27" s="228" t="str">
        <f t="shared" si="4"/>
        <v/>
      </c>
    </row>
    <row r="28" spans="1:28" s="227" customFormat="1" ht="20.25">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ca="1" si="3"/>
        <v>0</v>
      </c>
      <c r="AB28" s="228" t="str">
        <f t="shared" si="4"/>
        <v/>
      </c>
    </row>
    <row r="29" spans="1:28" s="227" customFormat="1" ht="20.25">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ca="1" si="3"/>
        <v>0</v>
      </c>
      <c r="AB29" s="228" t="str">
        <f t="shared" si="4"/>
        <v/>
      </c>
    </row>
    <row r="30" spans="1:28"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69526DF2-BC1D-4795-AF51-B88C9EA41328}"/>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Glenair UK Limited</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Design and manufacturing of cable fitting accessories for circular and rectangular electrical connectors. Design and manufacture of micro connectors, cable harnessing and general electronic assembly, service and repair of tooling and accessories, moulded harness solutions, fibre optic systems and heat shrink components. Engineering machined components.</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Administrator; Dan Wilson - All enquiries on this subject should go to our Purchasing department</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Administrator: dwilson@glenair.co.uk Purchasing contact: SHarrison@glenair.co.uk</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01623 638100</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Dan Wilson</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dwilson@glenair.co.uk</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45860</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Unknown</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Unknown</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51">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51">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None</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None</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No</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No</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www.glenair.co.uk\certification.asp</v>
      </c>
      <c r="C56" s="89" t="str">
        <f t="shared" ca="1" si="10"/>
        <v>Complete</v>
      </c>
      <c r="D56" s="95" t="str">
        <f>IF(H56=1,"Click here to specify URL for question (B)","")</f>
        <v/>
      </c>
      <c r="E56" s="20"/>
      <c r="F56" s="94">
        <f>IF(AND(F55=1,B55="Yes"),1,0)</f>
        <v>0</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63.75">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No</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No</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0</v>
      </c>
      <c r="G65" s="70">
        <f ca="1">IF(AND(COUNTIF(SmelterIdetifiedForMetal,"Tantalum")&gt;0,COUNTIF('Smelter List'!AB$5:AB$2504,"Tantalum?*")&gt;0),0,1)</f>
        <v>1</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List'!AB$5:AB$2504,"Tin?*")&gt;0),0,1)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List'!AB$5:AB$2504,"Gold?*")&gt;0),0,1)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0</v>
      </c>
      <c r="G68" s="70">
        <f ca="1">IF(AND(COUNTIF(SmelterIdetifiedForMetal,"Tungsten")&gt;0,COUNTIF('Smelter List'!AB$5:AB$2504,"Tungsten?*")&gt;0),0,1)</f>
        <v>1</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Sara Trickett</cp:lastModifiedBy>
  <cp:lastPrinted>2015-04-21T20:47:43Z</cp:lastPrinted>
  <dcterms:created xsi:type="dcterms:W3CDTF">2010-06-21T21:00:23Z</dcterms:created>
  <dcterms:modified xsi:type="dcterms:W3CDTF">2025-07-22T09:52:59Z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