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C:\Users\pauld\Desktop\"/>
    </mc:Choice>
  </mc:AlternateContent>
  <xr:revisionPtr revIDLastSave="0" documentId="8_{358F6915-86DA-4A7B-8C32-4302E4DA0BF7}"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0" i="6" l="1"/>
  <c r="C8" i="6"/>
  <c r="C9" i="6"/>
  <c r="C11"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45" i="6" l="1"/>
  <c r="D45" i="6" s="1"/>
  <c r="H52" i="6"/>
  <c r="D52"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<sst xmlns="http://schemas.openxmlformats.org/spreadsheetml/2006/main" count="22021" uniqueCount="15633">
  <si>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</si>
  <si>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</si>
  <si>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</si>
  <si>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</si>
  <si>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</si>
  <si>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</si>
  <si>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</si>
  <si>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</si>
  <si>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</si>
  <si>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</si>
  <si>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</si>
  <si>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</si>
  <si>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</si>
  <si>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</si>
  <si>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</si>
  <si>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</si>
  <si>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</si>
  <si>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</si>
  <si>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</si>
  <si>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</si>
  <si>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</si>
  <si>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</si>
  <si>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</si>
  <si>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</si>
  <si>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</si>
  <si>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</si>
  <si>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</si>
  <si>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</si>
  <si>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</si>
  <si>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</si>
  <si>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</si>
  <si>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</si>
  <si>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</si>
  <si>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</si>
  <si>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</si>
  <si>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</si>
  <si>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</si>
  <si>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</si>
  <si>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</si>
  <si>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</si>
  <si>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</si>
  <si>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</si>
  <si>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</si>
  <si>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</si>
  <si>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</si>
  <si>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</si>
  <si>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</si>
  <si>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</si>
  <si>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</si>
  <si>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</si>
  <si>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</si>
  <si>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</si>
  <si>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</si>
  <si>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</si>
  <si>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</si>
  <si>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</si>
  <si>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</si>
  <si>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</si>
  <si>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</si>
  <si>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</si>
  <si>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</si>
  <si>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</si>
  <si>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</si>
  <si>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</si>
  <si>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</si>
  <si>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</si>
  <si>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</si>
  <si>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</si>
  <si>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</si>
  <si>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</si>
  <si>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</si>
  <si>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</si>
  <si>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</si>
  <si>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</si>
  <si>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</si>
  <si>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</si>
  <si>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</si>
  <si>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</si>
  <si>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</si>
  <si>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</si>
  <si>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</si>
  <si>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</si>
  <si>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</si>
  <si>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</si>
  <si>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</si>
  <si>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</si>
  <si>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</si>
  <si>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</si>
  <si>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</si>
  <si>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</si>
  <si>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</si>
  <si>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</si>
  <si>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</si>
  <si>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</si>
  <si>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</si>
  <si>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</si>
  <si>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</si>
  <si>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</si>
  <si>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</si>
  <si>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</si>
  <si>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</si>
  <si>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</si>
  <si>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</si>
  <si>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</si>
  <si>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</si>
  <si>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</si>
  <si>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</si>
  <si>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</si>
  <si>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</si>
  <si>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</si>
  <si>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</si>
  <si>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</si>
  <si>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</si>
  <si>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</si>
  <si>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</si>
  <si>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</si>
  <si>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</si>
  <si>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</si>
  <si>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</si>
  <si>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</si>
  <si>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</si>
  <si>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</si>
  <si>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</si>
  <si>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</si>
  <si>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</si>
  <si>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</si>
  <si>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</si>
  <si>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</si>
  <si>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</si>
  <si>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</si>
  <si>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</si>
  <si>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</si>
  <si>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</si>
  <si>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</si>
  <si>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</si>
  <si>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</si>
  <si>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</si>
  <si>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</si>
  <si>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</si>
  <si>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</si>
  <si>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</si>
  <si>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</si>
  <si>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</si>
  <si>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</si>
  <si>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</si>
  <si>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</si>
  <si>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</si>
  <si>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</si>
  <si>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</si>
  <si>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</si>
  <si>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</si>
  <si>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</si>
  <si>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</si>
  <si>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</si>
  <si>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</si>
  <si>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</si>
  <si>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</si>
  <si>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</si>
  <si>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</si>
  <si>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</si>
  <si>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</si>
  <si>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</si>
  <si>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</si>
  <si>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</si>
  <si>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</si>
  <si>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</si>
  <si>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</si>
  <si>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</si>
  <si>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</si>
  <si>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</si>
  <si>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</si>
  <si>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</si>
  <si>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</si>
  <si>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</si>
  <si>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</si>
  <si>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</si>
  <si>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</si>
  <si>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</si>
  <si>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</si>
  <si>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</si>
  <si>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</si>
  <si>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</si>
  <si>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</si>
  <si>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</si>
  <si>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</si>
  <si>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</si>
  <si>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</si>
  <si>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</si>
  <si>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</si>
  <si>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</si>
  <si>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</si>
  <si>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</si>
  <si>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</si>
  <si>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</si>
  <si>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</si>
  <si>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</si>
  <si>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</si>
  <si>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</si>
  <si>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</si>
  <si>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</si>
  <si>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</si>
  <si>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</si>
  <si>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</si>
  <si>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</si>
  <si>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</si>
  <si>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</si>
  <si>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</si>
  <si>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</si>
  <si>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</si>
  <si>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</si>
  <si>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</si>
  <si>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</si>
  <si>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</si>
  <si>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</si>
  <si>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</si>
  <si>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</si>
  <si>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</si>
  <si>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</si>
  <si>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</si>
  <si>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</si>
  <si>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</si>
  <si>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</si>
  <si>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</si>
  <si>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</si>
  <si>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</si>
  <si>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</si>
  <si>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</si>
  <si>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</si>
  <si>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</si>
  <si>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</si>
  <si>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</si>
  <si>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</si>
  <si>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</si>
  <si>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</si>
  <si>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</si>
  <si>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</si>
  <si>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</si>
  <si>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</si>
  <si>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</si>
  <si>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</si>
  <si>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</si>
  <si>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</si>
  <si>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</si>
  <si>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</si>
  <si>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</si>
  <si>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</si>
  <si>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</si>
  <si>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</si>
  <si>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</si>
  <si>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</si>
  <si>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</si>
  <si>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</si>
  <si>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</si>
  <si>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</si>
  <si>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</si>
  <si>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</si>
  <si>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</si>
  <si>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</si>
  <si>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</si>
  <si>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</si>
  <si>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</si>
  <si>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</si>
  <si>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</si>
  <si>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</si>
  <si>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</si>
  <si>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</si>
  <si>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</si>
  <si>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</si>
  <si>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</si>
  <si>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</si>
  <si>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</si>
  <si>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</si>
  <si>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</si>
  <si>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</si>
  <si>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</si>
  <si>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</si>
  <si>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</si>
  <si>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</si>
  <si>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</si>
  <si>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</si>
  <si>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</si>
  <si>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</si>
  <si>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</si>
  <si>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</si>
  <si>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</si>
  <si>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</si>
  <si>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</si>
  <si>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</si>
  <si>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</si>
  <si>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</si>
  <si>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</si>
  <si>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</si>
  <si>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</si>
  <si>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</si>
  <si>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</si>
  <si>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</si>
  <si>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</si>
  <si>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</si>
  <si>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</si>
  <si>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</si>
  <si>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</si>
  <si>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</si>
  <si>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</si>
  <si>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</si>
  <si>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</si>
  <si>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</si>
  <si>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</si>
  <si>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</si>
  <si>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</si>
  <si>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</si>
  <si>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</si>
  <si>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</si>
  <si>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</si>
  <si>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</si>
  <si>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</si>
  <si>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</si>
  <si>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</si>
  <si>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</si>
  <si>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</si>
  <si>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</si>
  <si>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</si>
  <si>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</si>
  <si>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</si>
  <si>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</si>
  <si>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</si>
  <si>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</si>
  <si>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</si>
  <si>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</si>
  <si>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</si>
  <si>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</si>
  <si>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</si>
  <si>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</si>
  <si>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</si>
  <si>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</si>
  <si>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</si>
  <si>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</si>
  <si>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</si>
  <si>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</si>
  <si>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</si>
  <si>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</si>
  <si>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</si>
  <si>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</si>
  <si>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</si>
  <si>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</si>
  <si>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</si>
  <si>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</si>
  <si>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</si>
  <si>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</si>
  <si>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</si>
  <si>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</si>
  <si>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</si>
  <si>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</si>
  <si>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</si>
  <si>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</si>
  <si>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</si>
  <si>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</si>
  <si>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</si>
  <si>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</si>
  <si>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</si>
  <si>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</si>
  <si>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</si>
  <si>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</si>
  <si>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</si>
  <si>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</si>
  <si>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</si>
  <si>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</si>
  <si>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</si>
  <si>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</si>
  <si>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</si>
  <si>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</si>
  <si>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</si>
  <si>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</si>
  <si>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</si>
  <si>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</si>
  <si>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</si>
  <si>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</si>
  <si>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</si>
  <si>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</si>
  <si>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</si>
  <si>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</si>
  <si>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</si>
  <si>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</si>
  <si>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</si>
  <si>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</si>
  <si>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</si>
  <si>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</si>
  <si>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</si>
  <si>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</si>
  <si>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</si>
  <si>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</si>
  <si>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</si>
  <si>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</si>
  <si>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</si>
  <si>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</si>
  <si>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</si>
  <si>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</si>
  <si>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</si>
  <si>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</si>
  <si>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</si>
  <si>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</si>
  <si>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</si>
  <si>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</si>
  <si>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</si>
  <si>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</si>
  <si>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</si>
  <si>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</si>
  <si>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</si>
  <si>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</si>
  <si>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</si>
  <si>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</si>
  <si>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</si>
  <si>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</si>
  <si>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</si>
  <si>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</si>
  <si>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</si>
  <si>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</si>
  <si>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</si>
  <si>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</si>
  <si>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</si>
  <si>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</si>
  <si>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</si>
  <si>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</si>
  <si>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</si>
  <si>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</si>
  <si>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</si>
  <si>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</si>
  <si>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</si>
  <si>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</si>
  <si>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</si>
  <si>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</si>
  <si>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</si>
  <si>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</si>
  <si>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</si>
  <si>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</si>
  <si>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</si>
  <si>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</si>
  <si>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</si>
  <si>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</si>
  <si>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</si>
  <si>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</si>
  <si>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</si>
  <si>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</si>
  <si>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</si>
  <si>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</si>
  <si>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</si>
  <si>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</si>
  <si>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</si>
  <si>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</si>
  <si>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</si>
  <si>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</si>
  <si>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</si>
  <si>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</si>
  <si>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</si>
  <si>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</si>
  <si>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</si>
  <si>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</si>
  <si>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</si>
  <si>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</si>
  <si>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</si>
  <si>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</si>
  <si>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</si>
  <si>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</si>
  <si>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</si>
  <si>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</si>
  <si>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</si>
  <si>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</si>
  <si>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</si>
  <si>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</si>
  <si>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</si>
  <si>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</si>
  <si>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</si>
  <si>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</si>
  <si>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</si>
  <si>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</si>
  <si>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</si>
  <si>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</si>
  <si>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</si>
  <si>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</si>
  <si>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</si>
  <si>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</si>
  <si>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</si>
  <si>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</si>
  <si>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</si>
  <si>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</si>
  <si>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</si>
  <si>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</si>
  <si>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</si>
  <si>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</si>
  <si>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</si>
  <si>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</si>
  <si>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</si>
  <si>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</si>
  <si>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</si>
  <si>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</si>
  <si>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</si>
  <si>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</si>
  <si>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</si>
  <si>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</si>
  <si>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</si>
  <si>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</si>
  <si>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</si>
  <si>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</si>
  <si>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</si>
  <si>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</si>
  <si>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</si>
  <si>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</si>
  <si>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</si>
  <si>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</si>
  <si>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</si>
  <si>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</si>
  <si>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</si>
  <si>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</si>
  <si>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</si>
  <si>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</si>
  <si>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</si>
  <si>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</si>
  <si>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</si>
  <si>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</si>
  <si>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</si>
  <si>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</si>
  <si>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</si>
  <si>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</si>
  <si>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</si>
  <si>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</si>
  <si>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</si>
  <si>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</si>
  <si>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</si>
  <si>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</si>
  <si>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</si>
  <si>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</si>
  <si>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</si>
  <si>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</si>
  <si>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</si>
  <si>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</si>
  <si>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</si>
  <si>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</si>
  <si>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</si>
  <si>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</si>
  <si>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</si>
  <si>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</si>
  <si>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</si>
  <si>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</si>
  <si>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</si>
  <si>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</si>
  <si>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</si>
  <si>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</si>
  <si>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</si>
  <si>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</si>
  <si>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</si>
  <si>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</si>
  <si>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</si>
  <si>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</si>
  <si>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</si>
  <si>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</si>
  <si>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</si>
  <si>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</si>
  <si>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</si>
  <si>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</si>
  <si>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</si>
  <si>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</si>
  <si>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</si>
  <si>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</si>
  <si>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</si>
  <si>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</si>
  <si>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</si>
  <si>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</si>
  <si>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</si>
  <si>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</si>
  <si>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</si>
  <si>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</si>
  <si>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</si>
  <si>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</si>
  <si>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</si>
  <si>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</si>
  <si>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</si>
  <si>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</si>
  <si>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</si>
  <si>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</si>
  <si>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</si>
  <si>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</si>
  <si>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</si>
  <si>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</si>
  <si>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</si>
  <si>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</si>
  <si>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</si>
  <si>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</si>
  <si>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</si>
  <si>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</si>
  <si>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</si>
  <si>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</si>
  <si>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</si>
  <si>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</si>
  <si>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</si>
  <si>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</si>
  <si>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</si>
  <si>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</si>
  <si>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</si>
  <si>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</si>
  <si>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</si>
  <si>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</si>
  <si>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</si>
  <si>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</si>
  <si>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</si>
  <si>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</si>
  <si>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</si>
  <si>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</si>
  <si>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</si>
  <si>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</si>
  <si>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</si>
  <si>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</si>
  <si>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</si>
  <si>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</si>
  <si>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</si>
  <si>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</si>
  <si>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</si>
  <si>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</si>
  <si>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</si>
  <si>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</si>
  <si>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</si>
  <si>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</si>
  <si>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</si>
  <si>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</si>
  <si>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</si>
  <si>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</si>
  <si>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</si>
  <si>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</si>
  <si>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</si>
  <si>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</si>
  <si>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</si>
  <si>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</si>
  <si>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</si>
  <si>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</si>
  <si>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</si>
  <si>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</si>
  <si>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</si>
  <si>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</si>
  <si>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</si>
  <si>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</si>
  <si>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</si>
  <si>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</si>
  <si>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</si>
  <si>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</si>
  <si>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</si>
  <si>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</si>
  <si>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</si>
  <si>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</si>
  <si>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</si>
  <si>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</si>
  <si>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</si>
  <si>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</si>
  <si>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</si>
  <si>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</si>
  <si>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</si>
  <si>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</si>
  <si>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</si>
  <si>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</si>
  <si>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</si>
  <si>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</si>
  <si>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</si>
  <si>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</si>
  <si>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</si>
  <si>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</si>
  <si>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</si>
  <si>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</si>
  <si>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</si>
  <si>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</si>
  <si>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</si>
  <si>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</si>
  <si>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</si>
  <si>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</si>
  <si>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</si>
  <si>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</si>
  <si>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</si>
  <si>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</si>
  <si>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</si>
  <si>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</si>
  <si>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</si>
  <si>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</si>
  <si>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</si>
  <si>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</si>
  <si>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</si>
  <si>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</si>
  <si>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</si>
  <si>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</si>
  <si>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</si>
  <si>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</si>
  <si>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</si>
  <si>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</si>
  <si>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</si>
  <si>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</si>
  <si>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</si>
  <si>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</si>
  <si>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</si>
  <si>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</si>
  <si>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</si>
  <si>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</si>
  <si>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</si>
  <si>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</si>
  <si>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</si>
  <si>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</si>
  <si>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</si>
  <si>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</si>
  <si>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</si>
  <si>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</si>
  <si>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</si>
  <si>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</si>
  <si>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</si>
  <si>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</si>
  <si>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</si>
  <si>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</si>
  <si>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</si>
  <si>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</si>
  <si>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</si>
  <si>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</si>
  <si>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</si>
  <si>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</si>
  <si>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</si>
  <si>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</si>
  <si>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</si>
  <si>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</si>
  <si>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</si>
  <si>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</si>
  <si>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</si>
  <si>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</si>
  <si>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</si>
  <si>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</si>
  <si>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</si>
  <si>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</si>
  <si>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</si>
  <si>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</si>
  <si>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</si>
  <si>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</si>
  <si>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</si>
  <si>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</si>
  <si>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</si>
  <si>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</si>
  <si>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</si>
  <si>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</si>
  <si>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</si>
  <si>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</si>
  <si>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</si>
  <si>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</si>
  <si>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</si>
  <si>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</si>
  <si>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</si>
  <si>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</si>
  <si>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</si>
  <si>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</si>
  <si>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</si>
  <si>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</si>
  <si>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</si>
  <si>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</si>
  <si>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</si>
  <si>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</si>
  <si>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</si>
  <si>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</si>
  <si>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</si>
  <si>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</si>
  <si>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</si>
  <si>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</si>
  <si>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</si>
  <si>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</si>
  <si>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</si>
  <si>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</si>
  <si>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</si>
  <si>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</si>
  <si>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</si>
  <si>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</si>
  <si>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</si>
  <si>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</si>
  <si>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</si>
  <si>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</si>
  <si>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</si>
  <si>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</si>
  <si>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</si>
  <si>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</si>
  <si>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</si>
  <si>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</si>
  <si>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</si>
  <si>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</si>
  <si>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</si>
  <si>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</si>
  <si>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</si>
  <si>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</si>
  <si>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</si>
  <si>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</si>
  <si>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</si>
  <si>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</si>
  <si>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</si>
  <si>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</si>
  <si>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</si>
  <si>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</si>
  <si>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</si>
  <si>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</si>
  <si>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</si>
  <si>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</si>
  <si>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</si>
  <si>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</si>
  <si>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</si>
  <si>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</si>
  <si>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</si>
  <si>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</si>
  <si>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</si>
  <si>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</si>
  <si>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</si>
  <si>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</si>
  <si>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</si>
  <si>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</si>
  <si>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</si>
  <si>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</si>
  <si>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</si>
  <si>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</si>
  <si>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</si>
  <si>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</si>
  <si>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</si>
  <si>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</si>
  <si>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</si>
  <si>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</si>
  <si>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</si>
  <si>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</si>
  <si>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</si>
  <si>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</si>
  <si>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</si>
  <si>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</si>
  <si>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</si>
  <si>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</si>
  <si>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</si>
  <si>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</si>
  <si>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</si>
  <si>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</si>
  <si>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</si>
  <si>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</si>
  <si>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</si>
  <si>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</si>
  <si>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</si>
  <si>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</si>
  <si>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</si>
  <si>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</si>
  <si>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</si>
  <si>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</si>
  <si>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</si>
  <si>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</si>
  <si>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</si>
  <si>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</si>
  <si>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</si>
  <si>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</si>
  <si>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</si>
  <si>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</si>
  <si>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</si>
  <si>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</si>
  <si>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</si>
  <si>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</si>
  <si>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</si>
  <si>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</si>
  <si>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</si>
  <si>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</si>
  <si>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</si>
  <si>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</si>
  <si>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</si>
  <si>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</si>
  <si>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</si>
  <si>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</si>
  <si>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</si>
  <si>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</si>
  <si>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</si>
  <si>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</si>
  <si>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</si>
  <si>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</si>
  <si>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</si>
  <si>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</si>
  <si>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</si>
  <si>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</si>
  <si>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</si>
  <si>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</si>
  <si>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</si>
  <si>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</si>
  <si>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</si>
  <si>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</si>
  <si>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</si>
  <si>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</si>
  <si>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</si>
  <si>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</si>
  <si>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</si>
  <si>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</si>
  <si>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</si>
  <si>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</si>
  <si>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</si>
  <si>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</si>
  <si>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</si>
  <si>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</si>
  <si>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</si>
  <si>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</si>
  <si>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</si>
  <si>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</si>
  <si>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</si>
  <si>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</si>
  <si>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</si>
  <si>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</si>
  <si>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</si>
  <si>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</si>
  <si>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</si>
  <si>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</si>
  <si>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</si>
  <si>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</si>
  <si>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</si>
  <si>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</si>
  <si>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</si>
  <si>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</si>
  <si>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</si>
  <si>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</si>
  <si>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</si>
  <si>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</si>
  <si>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</si>
  <si>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</si>
  <si>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</si>
  <si>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</si>
  <si>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</si>
  <si>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</si>
  <si>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</si>
  <si>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</si>
  <si>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</si>
  <si>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</si>
  <si>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</si>
  <si>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</si>
  <si>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</si>
  <si>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</si>
  <si>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</si>
  <si>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</si>
  <si>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</si>
  <si>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</si>
  <si>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</si>
  <si>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</si>
  <si>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</si>
  <si>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</si>
  <si>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</si>
  <si>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</si>
  <si>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</si>
  <si>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</si>
  <si>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</si>
  <si>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</si>
  <si>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</si>
  <si>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</si>
  <si>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</si>
  <si>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</si>
  <si>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</si>
  <si>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</si>
  <si>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</si>
  <si>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</si>
  <si>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</si>
  <si>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</si>
  <si>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</si>
  <si>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</si>
  <si>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</si>
  <si>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</si>
  <si>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</si>
  <si>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</si>
  <si>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</si>
  <si>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</si>
  <si>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</si>
  <si>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</si>
  <si>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</si>
  <si>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</si>
  <si>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</si>
  <si>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</si>
  <si>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</si>
  <si>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</si>
  <si>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</si>
  <si>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</si>
  <si>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</si>
  <si>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</si>
  <si>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</si>
  <si>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</si>
  <si>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</si>
  <si>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</si>
  <si>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</si>
  <si>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</si>
  <si>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</si>
  <si>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</si>
  <si>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</si>
  <si>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</si>
  <si>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</si>
  <si>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</si>
  <si>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</si>
  <si>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</si>
  <si>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</si>
  <si>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</si>
  <si>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</si>
  <si>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</si>
  <si>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</si>
  <si>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</si>
  <si>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</si>
  <si>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</si>
  <si>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</si>
  <si>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</si>
  <si>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</si>
  <si>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</si>
  <si>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</si>
  <si>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</si>
  <si>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</si>
  <si>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</si>
  <si>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</si>
  <si>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</si>
  <si>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</si>
  <si>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</si>
  <si>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</si>
  <si>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</si>
  <si>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</si>
  <si>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</si>
  <si>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</si>
  <si>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</si>
  <si>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</si>
  <si>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</si>
  <si>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</si>
  <si>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</si>
  <si>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</si>
  <si>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</si>
  <si>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</si>
  <si>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</si>
  <si>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</si>
  <si>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</si>
  <si>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</si>
  <si>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</si>
  <si>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</si>
  <si>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</si>
  <si>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</si>
  <si>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</si>
  <si>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</si>
  <si>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</si>
  <si>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</si>
  <si>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</si>
  <si>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</si>
  <si>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</si>
  <si>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</si>
  <si>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</si>
  <si>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</si>
  <si>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</si>
  <si>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</si>
  <si>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</si>
  <si>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</si>
  <si>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</si>
  <si>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</si>
  <si>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</si>
  <si>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</si>
  <si>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</si>
  <si>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</si>
  <si>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</si>
  <si>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</si>
  <si>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</si>
  <si>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</si>
  <si>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</si>
  <si>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</si>
  <si>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</si>
  <si>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</si>
  <si>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</si>
  <si>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</si>
  <si>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</si>
  <si>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</si>
  <si>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</si>
  <si>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</si>
  <si>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</si>
  <si>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</si>
  <si>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</si>
  <si>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</si>
  <si>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</si>
  <si>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</si>
  <si>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</si>
  <si>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</si>
  <si>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</si>
  <si>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</si>
  <si>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</si>
  <si>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</si>
  <si>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</si>
  <si>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</si>
  <si>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</si>
  <si>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</si>
  <si>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</si>
  <si>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</si>
  <si>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</si>
  <si>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</si>
  <si>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</si>
  <si>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</si>
  <si>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</si>
  <si>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</si>
  <si>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</si>
  <si>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</si>
  <si>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</si>
  <si>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</si>
  <si>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</si>
  <si>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</si>
  <si>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</si>
  <si>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</si>
  <si>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</si>
  <si>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</si>
  <si>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</si>
  <si>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</si>
  <si>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</si>
  <si>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</si>
  <si>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</si>
  <si>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</si>
  <si>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</si>
  <si>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</si>
  <si>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</si>
  <si>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</si>
  <si>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</si>
  <si>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</si>
  <si>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</si>
  <si>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</si>
  <si>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</si>
  <si>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</si>
  <si>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</si>
  <si>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</si>
  <si>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</si>
  <si>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</si>
  <si>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</si>
  <si>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</si>
  <si>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</si>
  <si>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</si>
  <si>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</si>
  <si>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</si>
  <si>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</si>
  <si>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</si>
  <si>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</si>
  <si>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</si>
  <si>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</si>
  <si>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</si>
  <si>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</si>
  <si>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</si>
  <si>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</si>
  <si>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</si>
  <si>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</si>
  <si>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</si>
  <si>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</si>
  <si>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</si>
  <si>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</si>
  <si>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</si>
  <si>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</si>
  <si>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</si>
  <si>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</si>
  <si>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</si>
  <si>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</si>
  <si>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</si>
  <si>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</si>
  <si>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</si>
  <si>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</si>
  <si>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</si>
  <si>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</si>
  <si>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</si>
  <si>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</si>
  <si>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</si>
  <si>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</si>
  <si>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</si>
  <si>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</si>
  <si>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</si>
  <si>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</si>
  <si>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</si>
  <si>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</si>
  <si>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</si>
  <si>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</si>
  <si>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</si>
  <si>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</si>
  <si>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</si>
  <si>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</si>
  <si>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</si>
  <si>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</si>
  <si>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</si>
  <si>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</si>
  <si>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</si>
  <si>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</si>
  <si>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</si>
  <si>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</si>
  <si>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</si>
  <si>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</si>
  <si>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</si>
  <si>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</si>
  <si>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</si>
  <si>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</si>
  <si>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</si>
  <si>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</si>
  <si>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</si>
  <si>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</si>
  <si>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</si>
  <si>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</si>
  <si>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</si>
  <si>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</si>
  <si>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</si>
  <si>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</si>
  <si>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</si>
  <si>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</si>
  <si>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</si>
  <si>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</si>
  <si>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</si>
  <si>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</si>
  <si>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</si>
  <si>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</si>
  <si>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</si>
  <si>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</si>
  <si>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</si>
  <si>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</si>
  <si>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</si>
  <si>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</si>
  <si>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</si>
  <si>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</si>
  <si>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</si>
  <si>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</si>
  <si>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</si>
  <si>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</si>
  <si>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</si>
  <si>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</si>
  <si>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</si>
  <si>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</si>
  <si>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</si>
  <si>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</si>
  <si>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</si>
  <si>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</si>
  <si>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</si>
  <si>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</si>
  <si>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</si>
  <si>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</si>
  <si>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</si>
  <si>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</si>
  <si>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</si>
  <si>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</si>
  <si>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</si>
  <si>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</si>
  <si>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</si>
  <si>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</si>
  <si>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</si>
  <si>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</si>
  <si>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</si>
  <si>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</si>
  <si>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</si>
  <si>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</si>
  <si>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</si>
  <si>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</si>
  <si>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</si>
  <si>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</si>
  <si>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</si>
  <si>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</si>
  <si>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</si>
  <si>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</si>
  <si>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</si>
  <si>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</si>
  <si>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</si>
  <si>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</si>
  <si>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</si>
  <si>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</si>
  <si>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</si>
  <si>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</si>
  <si>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</si>
  <si>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</si>
  <si>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</si>
  <si>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</si>
  <si>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</si>
  <si>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</si>
  <si>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</si>
  <si>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</si>
  <si>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</si>
  <si>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</si>
  <si>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</si>
  <si>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</si>
  <si>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</si>
  <si>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</si>
  <si>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</si>
  <si>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</si>
  <si>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</si>
  <si>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</si>
  <si>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</si>
  <si>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</si>
  <si>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</si>
  <si>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</si>
  <si>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</si>
  <si>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</si>
  <si>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</si>
  <si>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</si>
  <si>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</si>
  <si>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</si>
  <si>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</si>
  <si>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</si>
  <si>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</si>
  <si>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</si>
  <si>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</si>
  <si>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</si>
  <si>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</si>
  <si>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</si>
  <si>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</si>
  <si>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</si>
  <si>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</si>
  <si>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</si>
  <si>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</si>
  <si>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</si>
  <si>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</si>
  <si>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</si>
  <si>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</si>
  <si>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</si>
  <si>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</si>
  <si>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</si>
  <si>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</si>
  <si>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</si>
  <si>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</si>
  <si>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</si>
  <si>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</si>
  <si>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</si>
  <si>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</si>
  <si>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</si>
  <si>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</si>
  <si>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</si>
  <si>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</si>
  <si>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</si>
  <si>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</si>
  <si>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</si>
  <si>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</si>
  <si>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</si>
  <si>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</si>
  <si>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</si>
  <si>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</si>
  <si>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</si>
  <si>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</si>
  <si>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</si>
  <si>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</si>
  <si>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</si>
  <si>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</si>
  <si>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</si>
  <si>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</si>
  <si>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</si>
  <si>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</si>
  <si>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</si>
  <si>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</si>
  <si>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</si>
  <si>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</si>
  <si>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</si>
  <si>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</si>
  <si>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</si>
  <si>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</si>
  <si>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</si>
  <si>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</si>
  <si>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</si>
  <si>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</si>
  <si>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</si>
  <si>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</si>
  <si>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</si>
  <si>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</si>
  <si>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</si>
  <si>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</si>
  <si>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</si>
  <si>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</si>
  <si>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</si>
  <si>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</si>
  <si>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</si>
  <si>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</si>
  <si>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</si>
  <si>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</si>
  <si>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</si>
  <si>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</si>
  <si>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</si>
  <si>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</si>
  <si>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</si>
  <si>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</si>
  <si>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</si>
  <si>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</si>
  <si>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</si>
  <si>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</si>
  <si>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</si>
  <si>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</si>
  <si>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</si>
  <si>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</si>
  <si>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</si>
  <si>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</si>
  <si>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</si>
  <si>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</si>
  <si>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</si>
  <si>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</si>
  <si>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</si>
  <si>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</si>
  <si>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</si>
  <si>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</si>
  <si>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</si>
  <si>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</si>
  <si>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</si>
  <si>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</si>
  <si>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</si>
  <si>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</si>
  <si>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</si>
  <si>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</si>
  <si>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</si>
  <si>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</si>
  <si>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</si>
  <si>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</si>
  <si>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</si>
  <si>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</si>
  <si>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</si>
  <si>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</si>
  <si>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</si>
  <si>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</si>
  <si>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</si>
  <si>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</si>
  <si>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</si>
  <si>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</si>
  <si>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</si>
  <si>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</si>
  <si>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</si>
  <si>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</si>
  <si>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</si>
  <si>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</si>
  <si>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</si>
  <si>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</si>
  <si>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</si>
  <si>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</si>
  <si>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</si>
  <si>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</si>
  <si>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</si>
  <si>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</si>
  <si>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</si>
  <si>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</si>
  <si>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</si>
  <si>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</si>
  <si>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</si>
  <si>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</si>
  <si>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</si>
  <si>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</si>
  <si>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</si>
  <si>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</si>
  <si>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</si>
  <si>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</si>
  <si>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</si>
  <si>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</si>
  <si>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</si>
  <si>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</si>
  <si>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</si>
  <si>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</si>
  <si>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</si>
  <si>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</si>
  <si>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</si>
  <si>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</si>
  <si>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</si>
  <si>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</si>
  <si>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</si>
  <si>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</si>
  <si>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</si>
  <si>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</si>
  <si>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</si>
  <si>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</si>
  <si>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</si>
  <si>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</si>
  <si>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</si>
  <si>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</si>
  <si>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</si>
  <si>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</si>
  <si>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</si>
  <si>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</si>
  <si>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</si>
  <si>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</si>
  <si>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</si>
  <si>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</si>
  <si>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</si>
  <si>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</si>
  <si>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</si>
  <si>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</si>
  <si>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</si>
  <si>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</si>
  <si>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</si>
  <si>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</si>
  <si>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</si>
  <si>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</si>
  <si>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</si>
  <si>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</si>
  <si>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</si>
  <si>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</si>
  <si>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</si>
  <si>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</si>
  <si>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</si>
  <si>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</si>
  <si>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</si>
  <si>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</si>
  <si>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</si>
  <si>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</si>
  <si>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</si>
  <si>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</si>
  <si>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</si>
  <si>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</si>
  <si>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</si>
  <si>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</si>
  <si>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</si>
  <si>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</si>
  <si>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</si>
  <si>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</si>
  <si>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</si>
  <si>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</si>
  <si>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</si>
  <si>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</si>
  <si>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</si>
  <si>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</si>
  <si>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</si>
  <si>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</si>
  <si>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</si>
  <si>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</si>
  <si>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</si>
  <si>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</si>
  <si>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</si>
  <si>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</si>
  <si>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</si>
  <si>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</si>
  <si>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</si>
  <si>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</si>
  <si>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</si>
  <si>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</si>
  <si>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</si>
  <si>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</si>
  <si>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</si>
  <si>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</si>
  <si>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</si>
  <si>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</si>
  <si>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</si>
  <si>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</si>
  <si>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</si>
  <si>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</si>
  <si>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</si>
  <si>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</si>
  <si>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</si>
  <si>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</si>
  <si>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</si>
  <si>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</si>
  <si>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</si>
  <si>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</si>
  <si>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</si>
  <si>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</si>
  <si>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</si>
  <si>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</si>
  <si>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</si>
  <si>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</si>
  <si>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</si>
  <si>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</si>
  <si>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</si>
  <si>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</si>
  <si>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</si>
  <si>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</si>
  <si>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</si>
  <si>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</si>
  <si>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</si>
  <si>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</si>
  <si>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</si>
  <si>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</si>
  <si>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</si>
  <si>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</si>
  <si>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</si>
  <si>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</si>
  <si>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</si>
  <si>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</si>
  <si>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</si>
  <si>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</si>
  <si>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</si>
  <si>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</si>
  <si>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</si>
  <si>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</si>
  <si>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</si>
  <si>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</si>
  <si>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</si>
  <si>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</si>
  <si>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</si>
  <si>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</si>
  <si>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</si>
  <si>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</si>
  <si>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</si>
  <si>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</si>
  <si>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</si>
  <si>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</si>
  <si>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</si>
  <si>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</si>
  <si>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</si>
  <si>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</si>
  <si>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</si>
  <si>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</si>
  <si>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</si>
  <si>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</si>
  <si>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</si>
  <si>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</si>
  <si>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</si>
  <si>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</si>
  <si>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</si>
  <si>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</si>
  <si>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</si>
  <si>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</si>
  <si>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</si>
  <si>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</si>
  <si>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</si>
  <si>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</si>
  <si>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</si>
  <si>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</si>
  <si>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</si>
  <si>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</si>
  <si>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</si>
  <si>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</si>
  <si>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</si>
  <si>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</si>
  <si>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</si>
  <si>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</si>
  <si>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</si>
  <si>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</si>
  <si>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</si>
  <si>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</si>
  <si>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</si>
  <si>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</si>
  <si>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</si>
  <si>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</si>
  <si>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</si>
  <si>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</si>
  <si>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</si>
  <si>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</si>
  <si>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</si>
  <si>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</si>
  <si>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</si>
  <si>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</si>
  <si>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</si>
  <si>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</si>
  <si>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</si>
  <si>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</si>
  <si>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</si>
  <si>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</si>
  <si>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</si>
  <si>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</si>
  <si>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</si>
  <si>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</si>
  <si>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</si>
  <si>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</si>
  <si>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</si>
  <si>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</si>
  <si>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</si>
  <si>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</si>
  <si>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</si>
  <si>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</si>
  <si>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</si>
  <si>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</si>
  <si>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</si>
  <si>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</si>
  <si>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</si>
  <si>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</si>
  <si>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</si>
  <si>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</si>
  <si>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</si>
  <si>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</si>
  <si>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</si>
  <si>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</si>
  <si>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</si>
  <si>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</si>
  <si>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</si>
  <si>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</si>
  <si>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</si>
  <si>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</si>
  <si>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</si>
  <si>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</si>
  <si>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</si>
  <si>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</si>
  <si>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</si>
  <si>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</si>
  <si>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</si>
  <si>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</si>
  <si>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</si>
  <si>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</si>
  <si>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</si>
  <si>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</si>
  <si>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</si>
  <si>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</si>
  <si>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</si>
  <si>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</si>
  <si>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</si>
  <si>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</si>
  <si>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</si>
  <si>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</si>
  <si>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</si>
  <si>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</si>
  <si>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</si>
  <si>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</si>
  <si>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</si>
  <si>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</si>
  <si>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</si>
  <si>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</si>
  <si>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</si>
  <si>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</si>
  <si>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</si>
  <si>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</si>
  <si>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</si>
  <si>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</si>
  <si>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</si>
  <si>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</si>
  <si>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</si>
  <si>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</si>
  <si>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</si>
  <si>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</si>
  <si>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</si>
  <si>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</si>
  <si>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</si>
  <si>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</si>
  <si>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</si>
  <si>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</si>
  <si>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</si>
  <si>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</si>
  <si>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</si>
  <si>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</si>
  <si>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</si>
  <si>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</si>
  <si>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</si>
  <si>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</si>
  <si>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</si>
  <si>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</si>
  <si>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</si>
  <si>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</si>
  <si>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</si>
  <si>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</si>
  <si>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</si>
  <si>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</si>
  <si>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</si>
  <si>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</si>
  <si>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</si>
  <si>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</si>
  <si>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</si>
  <si>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</si>
  <si>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</si>
  <si>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</si>
  <si>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</si>
  <si>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</si>
  <si>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</si>
  <si>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</si>
  <si>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</si>
  <si>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</si>
  <si>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</si>
  <si>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</si>
  <si>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</si>
  <si>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</si>
  <si>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</si>
  <si>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</si>
  <si>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</si>
  <si>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</si>
  <si>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</si>
  <si>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</si>
  <si>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</si>
  <si>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</si>
  <si>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</si>
  <si>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</si>
  <si>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</si>
  <si>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</si>
  <si>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</si>
  <si>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</si>
  <si>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</si>
  <si>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</si>
  <si>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</si>
  <si>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</si>
  <si>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</si>
  <si>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</si>
  <si>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</si>
  <si>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</si>
  <si>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</si>
  <si>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</si>
  <si>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</si>
  <si>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</si>
  <si>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</si>
  <si>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</si>
  <si>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</si>
  <si>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</si>
  <si>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</si>
  <si>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</si>
  <si>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</si>
  <si>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</si>
  <si>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</si>
  <si>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</si>
  <si>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</si>
  <si>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</si>
  <si>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</si>
  <si>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</si>
  <si>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</si>
  <si>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</si>
  <si>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</si>
  <si>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</si>
  <si>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</si>
  <si>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</si>
  <si>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</si>
  <si>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</si>
  <si>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</si>
  <si>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</si>
  <si>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</si>
  <si>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</si>
  <si>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</si>
  <si>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</si>
  <si>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</si>
  <si>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</si>
  <si>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</si>
  <si>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</si>
  <si>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</si>
  <si>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</si>
  <si>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</si>
  <si>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</si>
  <si>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</si>
  <si>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</si>
  <si>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</si>
  <si>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</si>
  <si>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</si>
  <si>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</si>
  <si>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</si>
  <si>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</si>
  <si>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</si>
  <si>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</si>
  <si>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</si>
  <si>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</si>
  <si>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</si>
  <si>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</si>
  <si>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</si>
  <si>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</si>
  <si>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</si>
  <si>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</si>
  <si>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</si>
  <si>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</si>
  <si>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</si>
  <si>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</si>
  <si>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</si>
  <si>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</si>
  <si>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</si>
  <si>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</si>
  <si>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</si>
  <si>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</si>
  <si>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</si>
  <si>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</si>
  <si>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</si>
  <si>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</si>
  <si>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</si>
  <si>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</si>
  <si>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</si>
  <si>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</si>
  <si>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</si>
  <si>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</si>
  <si>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</si>
  <si>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</si>
  <si>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</si>
  <si>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</si>
  <si>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</si>
  <si>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</si>
  <si>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</si>
  <si>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</si>
  <si>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</si>
  <si>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</si>
  <si>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</si>
  <si>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</si>
  <si>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</si>
  <si>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</si>
  <si>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</si>
  <si>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</si>
  <si>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</si>
  <si>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</si>
  <si>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</si>
  <si>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</si>
  <si>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</si>
  <si>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</si>
  <si>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</si>
  <si>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</si>
  <si>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</si>
  <si>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</si>
  <si>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</si>
  <si>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</si>
  <si>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</si>
  <si>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</si>
  <si>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</si>
  <si>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</si>
  <si>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</si>
  <si>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</si>
  <si>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</si>
  <si>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</si>
  <si>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</si>
  <si>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</si>
  <si>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</si>
  <si>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</si>
  <si>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</si>
  <si>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</si>
  <si>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</si>
  <si>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</si>
  <si>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</si>
  <si>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</si>
  <si>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</si>
  <si>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</si>
  <si>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</si>
  <si>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</si>
  <si>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</si>
  <si>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</si>
  <si>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</si>
  <si>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</si>
  <si>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</si>
  <si>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</si>
  <si>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</si>
  <si>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</si>
  <si>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</si>
  <si>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</si>
  <si>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</si>
  <si>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</si>
  <si>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</si>
  <si>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</si>
  <si>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</si>
  <si>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</si>
  <si>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</si>
  <si>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</si>
  <si>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</si>
  <si>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</si>
  <si>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</si>
  <si>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</si>
  <si>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</si>
  <si>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</si>
  <si>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</si>
  <si>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</si>
  <si>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</si>
  <si>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</si>
  <si>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</si>
  <si>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</si>
  <si>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</si>
  <si>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</si>
  <si>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</si>
  <si>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</si>
  <si>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</si>
  <si>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</si>
  <si>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</si>
  <si>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</si>
  <si>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</si>
  <si>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</si>
  <si>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</si>
  <si>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</si>
  <si>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</si>
  <si>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</si>
  <si>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</si>
  <si>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</si>
  <si>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</si>
  <si>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</si>
  <si>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</si>
  <si>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</si>
  <si>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</si>
  <si>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</si>
  <si>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</si>
  <si>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</si>
  <si>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</si>
  <si>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</si>
  <si>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</si>
  <si>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</si>
  <si>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</si>
  <si>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</si>
  <si>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</si>
  <si>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</si>
  <si>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</si>
  <si>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</si>
  <si>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</si>
  <si>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</si>
  <si>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</si>
  <si>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</si>
  <si>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</si>
  <si>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</si>
  <si>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</si>
  <si>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</si>
  <si>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</si>
  <si>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</si>
  <si>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</si>
  <si>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</si>
  <si>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</si>
  <si>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</si>
  <si>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</si>
  <si>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</si>
  <si>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</si>
  <si>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</si>
  <si>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</si>
  <si>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</si>
  <si>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</si>
  <si>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</si>
  <si>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</si>
  <si>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</si>
  <si>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</si>
  <si>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</si>
  <si>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</si>
  <si>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</si>
  <si>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</si>
  <si>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</si>
  <si>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</si>
  <si>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</si>
  <si>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</si>
  <si>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</si>
  <si>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</si>
  <si>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</si>
  <si>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</si>
  <si>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</si>
  <si>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</si>
  <si>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</si>
  <si>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</si>
  <si>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</si>
  <si>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</si>
  <si>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</si>
  <si>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</si>
  <si>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</si>
  <si>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</si>
  <si>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</si>
  <si>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</si>
  <si>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</si>
  <si>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</si>
  <si>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</si>
  <si>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</si>
  <si>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</si>
  <si>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</si>
  <si>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</si>
  <si>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</si>
  <si>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</si>
  <si>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</si>
  <si>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</si>
  <si>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</si>
  <si>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</si>
  <si>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</si>
  <si>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</si>
  <si>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</si>
  <si>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</si>
  <si>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</si>
  <si>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</si>
  <si>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</si>
  <si>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</si>
  <si>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</si>
  <si>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</si>
  <si>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</si>
  <si>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</si>
  <si>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</si>
  <si>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</si>
  <si>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</si>
  <si>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</si>
  <si>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</si>
  <si>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</si>
  <si>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</si>
  <si>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</si>
  <si>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</si>
  <si>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</si>
  <si>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</si>
  <si>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</si>
  <si>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</si>
  <si>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</si>
  <si>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</si>
  <si>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</si>
  <si>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</si>
  <si>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</si>
  <si>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</si>
  <si>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</si>
  <si>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</si>
  <si>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</si>
  <si>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</si>
  <si>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</si>
  <si>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</si>
  <si>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</si>
  <si>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</si>
  <si>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</si>
  <si>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</si>
  <si>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</si>
  <si>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</si>
  <si>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</si>
  <si>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</si>
  <si>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</si>
  <si>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</si>
  <si>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</si>
  <si>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</si>
  <si>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</si>
  <si>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</si>
  <si>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</si>
  <si>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</si>
  <si>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</si>
  <si>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</si>
  <si>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</si>
  <si>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</si>
  <si>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</si>
  <si>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</si>
  <si>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</si>
  <si>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</si>
  <si>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</si>
  <si>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</si>
  <si>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</si>
  <si>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</si>
  <si>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</si>
  <si>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</si>
  <si>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</si>
  <si>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</si>
  <si>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</si>
  <si>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</si>
  <si>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</si>
  <si>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</si>
  <si>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</si>
  <si>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</si>
  <si>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</si>
  <si>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</si>
  <si>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</si>
  <si>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</si>
  <si>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</si>
  <si>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</si>
  <si>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</si>
  <si>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</si>
  <si>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</si>
  <si>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</si>
  <si>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</si>
  <si>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</si>
  <si>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</si>
  <si>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</si>
  <si>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</si>
  <si>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</si>
  <si>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</si>
  <si>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</si>
  <si>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</si>
  <si>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</si>
  <si>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</si>
  <si>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</si>
  <si>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</si>
  <si>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</si>
  <si>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</si>
  <si>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</si>
  <si>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</si>
  <si>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</si>
  <si>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</si>
  <si>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</si>
  <si>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</si>
  <si>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</si>
  <si>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</si>
  <si>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</si>
  <si>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</si>
  <si>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</si>
  <si>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</si>
  <si>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</si>
  <si>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</si>
  <si>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</si>
  <si>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</si>
  <si>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</si>
  <si>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</si>
  <si>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</si>
  <si>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</si>
  <si>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</si>
  <si>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</si>
  <si>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</si>
  <si>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</si>
  <si>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</si>
  <si>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</si>
  <si>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</si>
  <si>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</si>
  <si>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</si>
  <si>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</si>
  <si>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</si>
  <si>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</si>
  <si>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</si>
  <si>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</si>
  <si>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</si>
  <si>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</si>
  <si>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</si>
  <si>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</si>
  <si>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</si>
  <si>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</si>
  <si>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</si>
  <si>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</si>
  <si>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</si>
  <si>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</si>
  <si>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</si>
  <si>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</si>
  <si>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</si>
  <si>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</si>
  <si>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</si>
  <si>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</si>
  <si>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</si>
  <si>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</si>
  <si>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</si>
  <si>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</si>
  <si>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</si>
  <si>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</si>
  <si>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</si>
  <si>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</si>
  <si>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</si>
  <si>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</si>
  <si>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</si>
  <si>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</si>
  <si>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</si>
  <si>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</si>
  <si>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</si>
  <si>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</si>
  <si>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</si>
  <si>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</si>
  <si>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</si>
  <si>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</si>
  <si>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</si>
  <si>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</si>
  <si>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</si>
  <si>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</si>
  <si>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</si>
  <si>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</si>
  <si>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</si>
  <si>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</si>
  <si>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</si>
  <si>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</si>
  <si>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</si>
  <si>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</si>
  <si>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</si>
  <si>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</si>
  <si>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</si>
  <si>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</si>
  <si>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</si>
  <si>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</si>
  <si>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</si>
  <si>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</si>
  <si>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</si>
  <si>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</si>
  <si>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</si>
  <si>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</si>
  <si>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</si>
  <si>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</si>
  <si>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</si>
  <si>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</si>
  <si>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</si>
  <si>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</si>
  <si>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</si>
  <si>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</si>
  <si>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</si>
  <si>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</si>
  <si>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</si>
  <si>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</si>
  <si>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</si>
  <si>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</si>
  <si>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</si>
  <si>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</si>
  <si>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</si>
  <si>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</si>
  <si>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</si>
  <si>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</si>
  <si>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</si>
  <si>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</si>
  <si>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</si>
  <si>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</si>
  <si>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</si>
  <si>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</si>
  <si>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</si>
  <si>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</si>
  <si>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</si>
  <si>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</si>
  <si>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</si>
  <si>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</si>
  <si>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</si>
  <si>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</si>
  <si>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</si>
  <si>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</si>
  <si>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</si>
  <si>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</si>
  <si>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</si>
  <si>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</si>
  <si>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</si>
  <si>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</si>
  <si>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</si>
  <si>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</si>
  <si>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</si>
  <si>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</si>
  <si>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</si>
  <si>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</si>
  <si>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</si>
  <si>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</si>
  <si>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</si>
  <si>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</si>
  <si>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</si>
  <si>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</si>
  <si>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</si>
  <si>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</si>
  <si>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</si>
  <si>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</si>
  <si>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</si>
  <si>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</si>
  <si>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</si>
  <si>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</si>
  <si>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</si>
  <si>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</si>
  <si>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</si>
  <si>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</si>
  <si>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</si>
  <si>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</si>
  <si>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</si>
  <si>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</si>
  <si>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</si>
  <si>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</si>
  <si>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</si>
  <si>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</si>
  <si>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</si>
  <si>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</si>
  <si>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</si>
  <si>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</si>
  <si>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</si>
  <si>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</si>
  <si>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</si>
  <si>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</si>
  <si>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</si>
  <si>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</si>
  <si>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</si>
  <si>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</si>
  <si>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</si>
  <si>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</si>
  <si>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</si>
  <si>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</si>
  <si>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</si>
  <si>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</si>
  <si>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</si>
  <si>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</si>
  <si>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</si>
  <si>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</si>
  <si>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</si>
  <si>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</si>
  <si>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</si>
  <si>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</si>
  <si>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</si>
  <si>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</si>
  <si>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</si>
  <si>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</si>
  <si>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</si>
  <si>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</si>
  <si>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</si>
  <si>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</si>
  <si>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</si>
  <si>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</si>
  <si>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</si>
  <si>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</si>
  <si>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</si>
  <si>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</si>
  <si>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</si>
  <si>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</si>
  <si>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</si>
  <si>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</si>
  <si>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</si>
  <si>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</si>
  <si>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</si>
  <si>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</si>
  <si>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</si>
  <si>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</si>
  <si>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</si>
  <si>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</si>
  <si>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</si>
  <si>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</si>
  <si>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</si>
  <si>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</si>
  <si>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</si>
  <si>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</si>
  <si>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</si>
  <si>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</si>
  <si>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</si>
  <si>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</si>
  <si>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</si>
  <si>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</si>
  <si>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</si>
  <si>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</si>
  <si>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</si>
  <si>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</si>
  <si>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</si>
  <si>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</si>
  <si>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</si>
  <si>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</si>
  <si>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</si>
  <si>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</si>
  <si>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</si>
  <si>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</si>
  <si>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</si>
  <si>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</si>
  <si>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</si>
  <si>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</si>
  <si>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</si>
  <si>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</si>
  <si>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</si>
  <si>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</si>
  <si>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</si>
  <si>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</si>
  <si>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</si>
  <si>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</si>
  <si>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</si>
  <si>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</si>
  <si>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</si>
  <si>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</si>
  <si>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</si>
  <si>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</si>
  <si>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</si>
  <si>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</si>
  <si>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</si>
  <si>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</si>
  <si>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</si>
  <si>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</si>
  <si>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</si>
  <si>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</si>
  <si>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</si>
  <si>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</si>
  <si>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</si>
  <si>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</si>
  <si>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</si>
  <si>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</si>
  <si>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</si>
  <si>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</si>
  <si>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</si>
  <si>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</si>
  <si>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</si>
  <si>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</si>
  <si>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</si>
  <si>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</si>
  <si>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</si>
  <si>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</si>
  <si>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</si>
  <si>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</si>
  <si>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</si>
  <si>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</si>
  <si>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</si>
  <si>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</si>
  <si>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</si>
  <si>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</si>
  <si>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</si>
  <si>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</si>
  <si>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</si>
  <si>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</si>
  <si>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</si>
  <si>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</si>
  <si>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</si>
  <si>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</si>
  <si>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</si>
  <si>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</si>
  <si>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</si>
  <si>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</si>
  <si>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</si>
  <si>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</si>
  <si>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</si>
  <si>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</si>
  <si>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</si>
  <si>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</si>
  <si>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</si>
  <si>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</si>
  <si>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</si>
  <si>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</si>
  <si>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</si>
  <si>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</si>
  <si>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</si>
  <si>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</si>
  <si>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</si>
  <si>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</si>
  <si>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</si>
  <si>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</si>
  <si>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</si>
  <si>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</si>
  <si>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</si>
  <si>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</si>
  <si>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</si>
  <si>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</si>
  <si>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</si>
  <si>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</si>
  <si>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</si>
  <si>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</si>
  <si>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</si>
  <si>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</si>
  <si>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</si>
  <si>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</si>
  <si>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</si>
  <si>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</si>
  <si>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</si>
  <si>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</si>
  <si>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</si>
  <si>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</si>
  <si>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</si>
  <si>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</si>
  <si>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</si>
  <si>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</si>
  <si>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</si>
  <si>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</si>
  <si>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</si>
  <si>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</si>
  <si>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</si>
  <si>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</si>
  <si>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</si>
  <si>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</si>
  <si>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</si>
  <si>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</si>
  <si>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</si>
  <si>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</si>
  <si>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</si>
  <si>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</si>
  <si>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</si>
  <si>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</si>
  <si>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</si>
  <si>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</si>
  <si>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</si>
  <si>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</si>
  <si>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</si>
  <si>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</si>
  <si>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</si>
  <si>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</si>
  <si>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</si>
  <si>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</si>
  <si>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</si>
  <si>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</si>
  <si>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</si>
  <si>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</si>
  <si>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</si>
  <si>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</si>
  <si>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</si>
  <si>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</si>
  <si>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</si>
  <si>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</si>
  <si>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</si>
  <si>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</si>
  <si>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</si>
  <si>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</si>
  <si>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</si>
  <si>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</si>
  <si>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</si>
  <si>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</si>
  <si>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</si>
  <si>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</si>
  <si>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</si>
  <si>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</si>
  <si>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</si>
  <si>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</si>
  <si>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</si>
  <si>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</si>
  <si>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</si>
  <si>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</si>
  <si>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</si>
  <si>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</si>
  <si>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</si>
  <si>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</si>
  <si>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</si>
  <si>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</si>
  <si>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</si>
  <si>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</si>
  <si>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</si>
  <si>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</si>
  <si>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</si>
  <si>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</si>
  <si>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</si>
  <si>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</si>
  <si>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</si>
  <si>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</si>
  <si>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</si>
  <si>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</si>
  <si>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</si>
  <si>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</si>
  <si>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</si>
  <si>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</si>
  <si>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</si>
  <si>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</si>
  <si>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</si>
  <si>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</si>
  <si>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</si>
  <si>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</si>
  <si>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</si>
  <si>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</si>
  <si>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</si>
  <si>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</si>
  <si>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</si>
  <si>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</si>
  <si>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</si>
  <si>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</si>
  <si>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</si>
  <si>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</si>
  <si>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</si>
  <si>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</si>
  <si>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</si>
  <si>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</si>
  <si>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</si>
  <si>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</si>
  <si>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</si>
  <si>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</si>
  <si>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</si>
  <si>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</si>
  <si>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</si>
  <si>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</si>
  <si>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</si>
  <si>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</si>
  <si>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</si>
  <si>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</si>
  <si>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</si>
  <si>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</si>
  <si>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</si>
  <si>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</si>
  <si>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</si>
  <si>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</si>
  <si>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</si>
  <si>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</si>
  <si>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</si>
  <si>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</si>
  <si>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</si>
  <si>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</si>
  <si>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</si>
  <si>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</si>
  <si>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</si>
  <si>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</si>
  <si>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</si>
  <si>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</si>
  <si>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</si>
  <si>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</si>
  <si>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</si>
  <si>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</si>
  <si>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</si>
  <si>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</si>
  <si>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</si>
  <si>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</si>
  <si>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</si>
  <si>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</si>
  <si>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</si>
  <si>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</si>
  <si>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</si>
  <si>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</si>
  <si>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</si>
  <si>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</si>
  <si>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</si>
  <si>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</si>
  <si>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</si>
  <si>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</si>
  <si>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</si>
  <si>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</si>
  <si>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</si>
  <si>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</si>
  <si>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</si>
  <si>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</si>
  <si>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</si>
  <si>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</si>
  <si>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</si>
  <si>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</si>
  <si>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</si>
  <si>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</si>
  <si>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</si>
  <si>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</si>
  <si>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</si>
  <si>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</si>
  <si>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</si>
  <si>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</si>
  <si>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</si>
  <si>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</si>
  <si>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</si>
  <si>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</si>
  <si>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</si>
  <si>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</si>
  <si>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</si>
  <si>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</si>
  <si>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</si>
  <si>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</si>
  <si>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</si>
  <si>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</si>
  <si>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</si>
  <si>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</si>
  <si>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</si>
  <si>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</si>
  <si>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</si>
  <si>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</si>
  <si>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</si>
  <si>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</si>
  <si>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</si>
  <si>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</si>
  <si>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</si>
  <si>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</si>
  <si>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</si>
  <si>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</si>
  <si>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</si>
  <si>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</si>
  <si>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</si>
  <si>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</si>
  <si>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</si>
  <si>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</si>
  <si>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</si>
  <si>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</si>
  <si>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</si>
  <si>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</si>
  <si>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</si>
  <si>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</si>
  <si>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</si>
  <si>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</si>
  <si>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</si>
  <si>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</si>
  <si>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</si>
  <si>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</si>
  <si>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</si>
  <si>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</si>
  <si>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</si>
  <si>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</si>
  <si>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</si>
  <si>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</si>
  <si>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</si>
  <si>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</si>
  <si>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</si>
  <si>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</si>
  <si>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</si>
  <si>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</si>
  <si>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</si>
  <si>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</si>
  <si>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</si>
  <si>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</si>
  <si>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</si>
  <si>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</si>
  <si>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</si>
  <si>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</si>
  <si>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</si>
  <si>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</si>
  <si>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</si>
  <si>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</si>
  <si>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</si>
  <si>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</si>
  <si>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</si>
  <si>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</si>
  <si>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</si>
  <si>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</si>
  <si>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</si>
  <si>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</si>
  <si>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</si>
  <si>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</si>
  <si>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</si>
  <si>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</si>
  <si>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</si>
  <si>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</si>
  <si>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</si>
  <si>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</si>
  <si>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</si>
  <si>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</si>
  <si>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</si>
  <si>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</si>
  <si>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</si>
  <si>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</si>
  <si>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</si>
  <si>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</si>
  <si>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</si>
  <si>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</si>
  <si>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</si>
  <si>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</si>
  <si>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</si>
  <si>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</si>
  <si>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</si>
  <si>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</si>
  <si>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</si>
  <si>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</si>
  <si>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</si>
  <si>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</si>
  <si>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</si>
  <si>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</si>
  <si>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</si>
  <si>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</si>
  <si>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</si>
  <si>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</si>
  <si>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</si>
  <si>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</si>
  <si>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</si>
  <si>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</si>
  <si>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</si>
  <si>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</si>
  <si>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</si>
  <si>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</si>
  <si>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</si>
  <si>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</si>
  <si>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</si>
  <si>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</si>
  <si>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</si>
  <si>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</si>
  <si>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</si>
  <si>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</si>
  <si>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</si>
  <si>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</si>
  <si>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</si>
  <si>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</si>
  <si>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</si>
  <si>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</si>
  <si>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</si>
  <si>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</si>
  <si>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</si>
  <si>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</si>
  <si>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</si>
  <si>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</si>
  <si>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</si>
  <si>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</si>
  <si>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</si>
  <si>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</si>
  <si>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</si>
  <si>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</si>
  <si>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</si>
  <si>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</si>
  <si>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</si>
  <si>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</si>
  <si>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</si>
  <si>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</si>
  <si>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</si>
  <si>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</si>
  <si>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</si>
  <si>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</si>
  <si>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</si>
  <si>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</si>
  <si>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</si>
  <si>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</si>
  <si>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</si>
  <si>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</si>
  <si>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</si>
  <si>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</si>
  <si>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</si>
  <si>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</si>
  <si>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</si>
  <si>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</si>
  <si>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</si>
  <si>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</si>
  <si>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</si>
  <si>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</si>
  <si>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</si>
  <si>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</si>
  <si>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</si>
  <si>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</si>
  <si>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</si>
  <si>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</si>
  <si>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</si>
  <si>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</si>
  <si>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</si>
  <si>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</si>
  <si>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</si>
  <si>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</si>
  <si>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</si>
  <si>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</si>
  <si>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</si>
  <si>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</si>
  <si>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</si>
  <si>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</si>
  <si>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</si>
  <si>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</si>
  <si>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</si>
  <si>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</si>
  <si>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</si>
  <si>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</si>
  <si>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</si>
  <si>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</si>
  <si>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</si>
  <si>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</si>
  <si>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</si>
  <si>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</si>
  <si>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</si>
  <si>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</si>
  <si>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</si>
  <si>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</si>
  <si>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</si>
  <si>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</si>
  <si>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</si>
  <si>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</si>
  <si>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</si>
  <si>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</si>
  <si>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</si>
  <si>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</si>
  <si>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</si>
  <si>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</si>
  <si>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</si>
  <si>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</si>
  <si>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</si>
  <si>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</si>
  <si>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</si>
  <si>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</si>
  <si>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</si>
  <si>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</si>
  <si>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</si>
  <si>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</si>
  <si>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</si>
  <si>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</si>
  <si>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</si>
  <si>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</si>
  <si>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</si>
  <si>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</si>
  <si>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</si>
  <si>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</si>
  <si>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</si>
  <si>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</si>
  <si>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</si>
  <si>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</si>
  <si>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</si>
  <si>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</si>
  <si>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</si>
  <si>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</si>
  <si>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</si>
  <si>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</si>
  <si>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</si>
  <si>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</si>
  <si>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</si>
  <si>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</si>
  <si>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</si>
  <si>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</si>
  <si>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</si>
  <si>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</si>
  <si>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</si>
  <si>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</si>
  <si>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</si>
  <si>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</si>
  <si>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</si>
  <si>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</si>
  <si>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</si>
  <si>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</si>
  <si>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</si>
  <si>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</si>
  <si>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</si>
  <si>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</si>
  <si>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</si>
  <si>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</si>
  <si>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</si>
  <si>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</si>
  <si>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</si>
  <si>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</si>
  <si>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</si>
  <si>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</si>
  <si>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</si>
  <si>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</si>
  <si>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</si>
  <si>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</si>
  <si>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</si>
  <si>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</si>
  <si>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</si>
  <si>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</si>
  <si>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</si>
  <si>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</si>
  <si>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</si>
  <si>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</si>
  <si>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</si>
  <si>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</si>
  <si>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</si>
  <si>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</si>
  <si>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</si>
  <si>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</si>
  <si>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</si>
  <si>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</si>
  <si>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</si>
  <si>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</si>
  <si>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</si>
  <si>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</si>
  <si>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</si>
  <si>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</si>
  <si>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</si>
  <si>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</si>
  <si>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</si>
  <si>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</si>
  <si>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</si>
  <si>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</si>
  <si>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</si>
  <si>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</si>
  <si>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</si>
  <si>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</si>
  <si>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</si>
  <si>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</si>
  <si>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</si>
  <si>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</si>
  <si>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</si>
  <si>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</si>
  <si>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</si>
  <si>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</si>
  <si>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</si>
  <si>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</si>
  <si>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</si>
  <si>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</si>
  <si>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</si>
  <si>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</si>
  <si>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</si>
  <si>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</si>
  <si>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</si>
  <si>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</si>
  <si>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</si>
  <si>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</si>
  <si>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</si>
  <si>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</si>
  <si>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</si>
  <si>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</si>
  <si>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</si>
  <si>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</si>
  <si>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</si>
  <si>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</si>
  <si>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</si>
  <si>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</si>
  <si>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</si>
  <si>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</si>
  <si>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</si>
  <si>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</si>
  <si>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</si>
  <si>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</si>
  <si>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</si>
  <si>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</si>
  <si>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</si>
  <si>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</si>
  <si>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</si>
  <si>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</si>
  <si>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</si>
  <si>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</si>
  <si>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</si>
  <si>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</si>
  <si>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</si>
  <si>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</si>
  <si>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</si>
  <si>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</si>
  <si>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</si>
  <si>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</si>
  <si>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</si>
  <si>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</si>
  <si>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</si>
  <si>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</si>
  <si>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</si>
  <si>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</si>
  <si>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</si>
  <si>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</si>
  <si>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</si>
  <si>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</si>
  <si>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</si>
  <si>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</si>
  <si>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</si>
  <si>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</si>
  <si>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</si>
  <si>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</si>
  <si>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</si>
  <si>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</si>
  <si>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</si>
  <si>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</si>
  <si>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</si>
  <si>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</si>
  <si>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</si>
  <si>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</si>
  <si>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</si>
  <si>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</si>
  <si>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</si>
  <si>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</si>
  <si>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</si>
  <si>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</si>
  <si>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</si>
  <si>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</si>
  <si>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</si>
  <si>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</si>
  <si>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</si>
  <si>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</si>
  <si>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</si>
  <si>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</si>
  <si>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</si>
  <si>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</si>
  <si>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</si>
  <si>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</si>
  <si>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</si>
  <si>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</si>
  <si>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</si>
  <si>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</si>
  <si>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</si>
  <si>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</si>
  <si>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</si>
  <si>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</si>
  <si>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</si>
  <si>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</si>
  <si>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</si>
  <si>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</si>
  <si>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</si>
  <si>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</si>
  <si>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</si>
  <si>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</si>
  <si>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</si>
  <si>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</si>
  <si>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</si>
  <si>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</si>
  <si>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</si>
  <si>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</si>
  <si>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</si>
  <si>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</si>
  <si>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</si>
  <si>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</si>
  <si>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</si>
  <si>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</si>
  <si>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</si>
  <si>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</si>
  <si>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</si>
  <si>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</si>
  <si>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</si>
  <si>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</si>
  <si>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</si>
  <si>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</si>
  <si>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</si>
  <si>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</si>
  <si>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</si>
  <si>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</si>
  <si>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</si>
  <si>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</si>
  <si>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</si>
  <si>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</si>
  <si>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</si>
  <si>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</si>
  <si>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</si>
  <si>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</si>
  <si>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</si>
  <si>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</si>
  <si>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</si>
  <si>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</si>
  <si>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</si>
  <si>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</si>
  <si>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</si>
  <si>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</si>
  <si>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</si>
  <si>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</si>
  <si>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</si>
  <si>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</si>
  <si>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</si>
  <si>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</si>
  <si>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</si>
  <si>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</si>
  <si>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</si>
  <si>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</si>
  <si>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</si>
  <si>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</si>
  <si>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</si>
  <si>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</si>
  <si>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</si>
  <si>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</si>
  <si>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</si>
  <si>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</si>
  <si>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</si>
  <si>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</si>
  <si>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</si>
  <si>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</si>
  <si>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</si>
  <si>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</si>
  <si>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</si>
  <si>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</si>
  <si>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</si>
  <si>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</si>
  <si>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</si>
  <si>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</si>
  <si>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</si>
  <si>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</si>
  <si>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</si>
  <si>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</si>
  <si>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</si>
  <si>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</si>
  <si>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</si>
  <si>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</si>
  <si>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</si>
  <si>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</si>
  <si>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</si>
  <si>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</si>
  <si>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</si>
  <si>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</si>
  <si>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</si>
  <si>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</si>
  <si>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</si>
  <si>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</si>
  <si>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</si>
  <si>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</si>
  <si>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</si>
  <si>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</si>
  <si>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</si>
  <si>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</si>
  <si>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</si>
  <si>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</si>
  <si>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</si>
  <si>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</si>
  <si>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</si>
  <si>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</si>
  <si>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</si>
  <si>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</si>
  <si>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</si>
  <si>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</si>
  <si>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</si>
  <si>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</si>
  <si>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</si>
  <si>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</si>
  <si>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</si>
  <si>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</si>
  <si>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</si>
  <si>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</si>
  <si>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</si>
  <si>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</si>
  <si>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</si>
  <si>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</si>
  <si>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</si>
  <si>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</si>
  <si>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</si>
  <si>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</si>
  <si>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</si>
  <si>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</si>
  <si>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</si>
  <si>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</si>
  <si>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</si>
  <si>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</si>
  <si>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</si>
  <si>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</si>
  <si>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</si>
  <si>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</si>
  <si>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</si>
  <si>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</si>
  <si>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</si>
  <si>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</si>
  <si>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</si>
  <si>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</si>
  <si>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</si>
  <si>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</si>
  <si>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</si>
  <si>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</si>
  <si>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</si>
  <si>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</si>
  <si>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</si>
  <si>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</si>
  <si>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</si>
  <si>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</si>
  <si>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</si>
  <si>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</si>
  <si>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</si>
  <si>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</si>
  <si>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</si>
  <si>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</si>
  <si>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</si>
  <si>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</si>
  <si>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</si>
  <si>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</si>
  <si>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</si>
  <si>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</si>
  <si>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</si>
  <si>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</si>
  <si>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</si>
  <si>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</si>
  <si>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</si>
  <si>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</si>
  <si>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</si>
  <si>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</si>
  <si>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</si>
  <si>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</si>
  <si>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</si>
  <si>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</si>
  <si>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</si>
  <si>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</si>
  <si>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</si>
  <si>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</si>
  <si>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</si>
  <si>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</si>
  <si>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</si>
  <si>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</si>
  <si>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</si>
  <si>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</si>
  <si>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</si>
  <si>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</si>
  <si>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</si>
  <si>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</si>
  <si>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</si>
  <si>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</si>
  <si>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</si>
  <si>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</si>
  <si>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</si>
  <si>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</si>
  <si>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</si>
  <si>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</si>
  <si>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</si>
  <si>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</si>
  <si>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</si>
  <si>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</si>
  <si>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</si>
  <si>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</si>
  <si>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</si>
  <si>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</si>
  <si>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</si>
  <si>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</si>
  <si>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</si>
  <si>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</si>
  <si>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</si>
  <si>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</si>
  <si>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</si>
  <si>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</si>
  <si>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</si>
  <si>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</si>
  <si>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</si>
  <si>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</si>
  <si>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</si>
  <si>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</si>
  <si>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</si>
  <si>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</si>
  <si>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</si>
  <si>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</si>
  <si>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</si>
  <si>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</si>
  <si>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</si>
  <si>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</si>
  <si>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</si>
  <si>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</si>
  <si>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</si>
  <si>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</si>
  <si>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</si>
  <si>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</si>
  <si>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</si>
  <si>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</si>
  <si>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</si>
  <si>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</si>
  <si>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</si>
  <si>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</si>
  <si>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</si>
  <si>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</si>
  <si>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</si>
  <si>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</si>
  <si>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</si>
  <si>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</si>
  <si>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</si>
  <si>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</si>
  <si>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</si>
  <si>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</si>
  <si>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</si>
  <si>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</si>
  <si>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</si>
  <si>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</si>
  <si>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</si>
  <si>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</si>
  <si>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</si>
  <si>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</si>
  <si>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</si>
  <si>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</si>
  <si>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</si>
  <si>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</si>
  <si>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</si>
  <si>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</si>
  <si>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</si>
  <si>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</si>
  <si>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</si>
  <si>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</si>
  <si>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</si>
  <si>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</si>
  <si>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</si>
  <si>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</si>
  <si>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</si>
  <si>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</si>
  <si>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</si>
  <si>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</si>
  <si>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</si>
  <si>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</si>
  <si>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</si>
  <si>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</si>
  <si>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</si>
  <si>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</si>
  <si>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</si>
  <si>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</si>
  <si>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</si>
  <si>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</si>
  <si>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</si>
  <si>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</si>
  <si>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</si>
  <si>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</si>
  <si>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</si>
  <si>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</si>
  <si>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</si>
  <si>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</si>
  <si>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</si>
  <si>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</si>
  <si>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</si>
  <si>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</si>
  <si>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</si>
  <si>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</si>
  <si>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</si>
  <si>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</si>
  <si>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</si>
  <si>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</si>
  <si>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</si>
  <si>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</si>
  <si>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</si>
  <si>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</si>
  <si>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</si>
  <si>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</si>
  <si>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</si>
  <si>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</si>
  <si>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</si>
  <si>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</si>
  <si>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</si>
  <si>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</si>
  <si>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</si>
  <si>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</si>
  <si>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</si>
  <si>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</si>
  <si>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</si>
  <si>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</si>
  <si>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</si>
  <si>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</si>
  <si>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</si>
  <si>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</si>
  <si>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</si>
  <si>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</si>
  <si>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</si>
  <si>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</si>
  <si>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</si>
  <si>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</si>
  <si>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</si>
  <si>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</si>
  <si>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</si>
  <si>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</si>
  <si>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</si>
  <si>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</si>
  <si>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</si>
  <si>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</si>
  <si>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</si>
  <si>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</si>
  <si>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</si>
  <si>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</si>
  <si>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</si>
  <si>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</si>
  <si>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</si>
  <si>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</si>
  <si>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</si>
  <si>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</si>
  <si>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</si>
  <si>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</si>
  <si>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</si>
  <si>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</si>
  <si>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</si>
  <si>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</si>
  <si>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</si>
  <si>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</si>
  <si>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</si>
  <si>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</si>
  <si>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</si>
  <si>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</si>
  <si>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</si>
  <si>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</si>
  <si>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</si>
  <si>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</si>
  <si>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</si>
  <si>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</si>
  <si>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</si>
  <si>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</si>
  <si>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</si>
  <si>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</si>
  <si>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</si>
  <si>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</si>
  <si>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</si>
  <si>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</si>
  <si>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</si>
  <si>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</si>
  <si>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</si>
  <si>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</si>
  <si>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</si>
  <si>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</si>
  <si>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</si>
  <si>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</si>
  <si>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</si>
  <si>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</si>
  <si>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</si>
  <si>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</si>
  <si>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</si>
  <si>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</si>
  <si>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</si>
  <si>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</si>
  <si>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</si>
  <si>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</si>
  <si>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</si>
  <si>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</si>
  <si>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</si>
  <si>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</si>
  <si>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</si>
  <si>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</si>
  <si>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</si>
  <si>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</si>
  <si>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</si>
  <si>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</si>
  <si>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</si>
  <si>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</si>
  <si>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</si>
  <si>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</si>
  <si>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</si>
  <si>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</si>
  <si>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</si>
  <si>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</si>
  <si>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</si>
  <si>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</si>
  <si>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</si>
  <si>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</si>
  <si>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</si>
  <si>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</si>
  <si>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</si>
  <si>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</si>
  <si>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</si>
  <si>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</si>
  <si>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</si>
  <si>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</si>
  <si>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</si>
  <si>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</si>
  <si>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</si>
  <si>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</si>
  <si>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</si>
  <si>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</si>
  <si>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</si>
  <si>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</si>
  <si>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</si>
  <si>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</si>
  <si>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</si>
  <si>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</si>
  <si>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</si>
  <si>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</si>
  <si>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</si>
  <si>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</si>
  <si>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</si>
  <si>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</si>
  <si>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</si>
  <si>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</si>
  <si>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</si>
  <si>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</si>
  <si>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</si>
  <si>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</si>
  <si>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</si>
  <si>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</si>
  <si>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</si>
  <si>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</si>
  <si>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</si>
  <si>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</si>
  <si>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</si>
  <si>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</si>
  <si>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</si>
  <si>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</si>
  <si>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</si>
  <si>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</si>
  <si>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</si>
  <si>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</si>
  <si>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</si>
  <si>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</si>
  <si>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</si>
  <si>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</si>
  <si>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</si>
  <si>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</si>
  <si>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</si>
  <si>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</si>
  <si>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</si>
  <si>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</si>
  <si>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</si>
  <si>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</si>
  <si>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</si>
  <si>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</si>
  <si>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</si>
  <si>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</si>
  <si>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</si>
  <si>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</si>
  <si>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</si>
  <si>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</si>
  <si>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</si>
  <si>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</si>
  <si>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</si>
  <si>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</si>
  <si>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</si>
  <si>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</si>
  <si>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</si>
  <si>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</si>
  <si>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</si>
  <si>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</si>
  <si>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</si>
  <si>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</si>
  <si>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</si>
  <si>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</si>
  <si>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</si>
  <si>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</si>
  <si>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</si>
  <si>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</si>
  <si>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</si>
  <si>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</si>
  <si>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</si>
  <si>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</si>
  <si>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</si>
  <si>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</si>
  <si>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</si>
  <si>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</si>
  <si>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</si>
  <si>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</si>
  <si>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</si>
  <si>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</si>
  <si>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</si>
  <si>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</si>
  <si>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</si>
  <si>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</si>
  <si>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</si>
  <si>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</si>
  <si>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</si>
  <si>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</si>
  <si>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</si>
  <si>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</si>
  <si>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</si>
  <si>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</si>
  <si>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</si>
  <si>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</si>
  <si>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</si>
  <si>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</si>
  <si>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</si>
  <si>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</si>
  <si>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</si>
  <si>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</si>
  <si>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</si>
  <si>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</si>
  <si>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</si>
  <si>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</si>
  <si>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</si>
  <si>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</si>
  <si>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</si>
  <si>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</si>
  <si>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</si>
  <si>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</si>
  <si>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</si>
  <si>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</si>
  <si>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</si>
  <si>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</si>
  <si>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</si>
  <si>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</si>
  <si>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</si>
  <si>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</si>
  <si>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</si>
  <si>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</si>
  <si>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</si>
  <si>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</si>
  <si>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</si>
  <si>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</si>
  <si>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</si>
  <si>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</si>
  <si>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</si>
  <si>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</si>
  <si>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</si>
  <si>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</si>
  <si>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</si>
  <si>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</si>
  <si>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</si>
  <si>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</si>
  <si>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</si>
  <si>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</si>
  <si>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</si>
  <si>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</si>
  <si>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</si>
  <si>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</si>
  <si>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</si>
  <si>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</si>
  <si>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</si>
  <si>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</si>
  <si>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</si>
  <si>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</si>
  <si>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</si>
  <si>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</si>
  <si>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</si>
  <si>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</si>
  <si>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</si>
  <si>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</si>
  <si>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</si>
  <si>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</si>
  <si>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</si>
  <si>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</si>
  <si>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</si>
  <si>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</si>
  <si>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</si>
  <si>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</si>
  <si>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</si>
  <si>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</si>
  <si>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</si>
  <si>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</si>
  <si>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</si>
  <si>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</si>
  <si>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</si>
  <si>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</si>
  <si>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</si>
  <si>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</si>
  <si>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</si>
  <si>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</si>
  <si>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</si>
  <si>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</si>
  <si>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</si>
  <si>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</si>
  <si>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</si>
  <si>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</si>
  <si>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</si>
  <si>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</si>
  <si>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</si>
  <si>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</si>
  <si>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</si>
  <si>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</si>
  <si>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</si>
  <si>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</si>
  <si>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</si>
  <si>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</si>
  <si>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</si>
  <si>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</si>
  <si>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</si>
  <si>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</si>
  <si>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</si>
  <si>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</si>
  <si>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</si>
  <si>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</si>
  <si>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</si>
  <si>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</si>
  <si>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</si>
  <si>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</si>
  <si>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</si>
  <si>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</si>
  <si>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</si>
  <si>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</si>
  <si>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</si>
  <si>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</si>
  <si>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</si>
  <si>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</si>
  <si>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</si>
  <si>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</si>
  <si>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</si>
  <si>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</si>
  <si>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</si>
  <si>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</si>
  <si>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</si>
  <si>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</si>
  <si>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</si>
  <si>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</si>
  <si>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</si>
  <si>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</si>
  <si>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</si>
  <si>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</si>
  <si>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</si>
  <si>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</si>
  <si>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</si>
  <si>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</si>
  <si>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</si>
  <si>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</si>
  <si>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</si>
  <si>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</si>
  <si>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</si>
  <si>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</si>
  <si>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</si>
  <si>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</si>
  <si>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</si>
  <si>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</si>
  <si>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</si>
  <si>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</si>
  <si>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</si>
  <si>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</si>
  <si>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</si>
  <si>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</si>
  <si>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</si>
  <si>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</si>
  <si>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</si>
  <si>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</si>
  <si>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</si>
  <si>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</si>
  <si>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</si>
  <si>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</si>
  <si>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</si>
  <si>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</si>
  <si>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</si>
  <si>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</si>
  <si>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</si>
  <si>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</si>
  <si>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</si>
  <si>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</si>
  <si>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</si>
  <si>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</si>
  <si>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</si>
  <si>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</si>
  <si>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</si>
  <si>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</si>
  <si>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</si>
  <si>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</si>
  <si>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</si>
  <si>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</si>
  <si>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</si>
  <si>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</si>
  <si>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</si>
  <si>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</si>
  <si>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</si>
  <si>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</si>
  <si>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</si>
  <si>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</si>
  <si>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</si>
  <si>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</si>
  <si>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</si>
  <si>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</si>
  <si>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</si>
  <si>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</si>
  <si>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</si>
  <si>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</si>
  <si>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</si>
  <si>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</si>
  <si>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</si>
  <si>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</si>
  <si>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</si>
  <si>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</si>
  <si>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</si>
  <si>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</si>
  <si>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</si>
  <si>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</si>
  <si>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</si>
  <si>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</si>
  <si>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</si>
  <si>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</si>
  <si>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</si>
  <si>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</si>
  <si>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</si>
  <si>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</si>
  <si>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</si>
  <si>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</si>
  <si>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</si>
  <si>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</si>
  <si>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</si>
  <si>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</si>
  <si>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</si>
  <si>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</si>
  <si>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</si>
  <si>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</si>
  <si>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</si>
  <si>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</si>
  <si>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</si>
  <si>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</si>
  <si>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</si>
  <si>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</si>
  <si>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</si>
  <si>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</si>
  <si>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</si>
  <si>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</si>
  <si>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</si>
  <si>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</si>
  <si>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</si>
  <si>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</si>
  <si>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</si>
  <si>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</si>
  <si>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</si>
  <si>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</si>
  <si>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</si>
  <si>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</si>
  <si>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</si>
  <si>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</si>
  <si>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</si>
  <si>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</si>
  <si>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</si>
  <si>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</si>
  <si>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</si>
  <si>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</si>
  <si>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</si>
  <si>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</si>
  <si>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</si>
  <si>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</si>
  <si>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</si>
  <si>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</si>
  <si>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</si>
  <si>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</si>
  <si>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</si>
  <si>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</si>
  <si>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</si>
  <si>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</si>
  <si>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</si>
  <si>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</si>
  <si>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</si>
  <si>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</si>
  <si>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</si>
  <si>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</si>
  <si>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</si>
  <si>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</si>
  <si>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</si>
  <si>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</si>
  <si>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</si>
  <si>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</si>
  <si>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</si>
  <si>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</si>
  <si>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</si>
  <si>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</si>
  <si>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</si>
  <si>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</si>
  <si>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</si>
  <si>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</si>
  <si>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</si>
  <si>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</si>
  <si>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</si>
  <si>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</si>
  <si>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</si>
  <si>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</si>
  <si>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</si>
  <si>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</si>
  <si>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</si>
  <si>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</si>
  <si>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</si>
  <si>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</si>
  <si>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</si>
  <si>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</si>
  <si>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</si>
  <si>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</si>
  <si>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</si>
  <si>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</si>
  <si>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</si>
  <si>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</si>
  <si>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</si>
  <si>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</si>
  <si>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</si>
  <si>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</si>
  <si>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</si>
  <si>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</si>
  <si>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</si>
  <si>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</si>
  <si>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</si>
  <si>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</si>
  <si>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</si>
  <si>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</si>
  <si>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</si>
  <si>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</si>
  <si>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</si>
  <si>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</si>
  <si>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</si>
  <si>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</si>
  <si>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</si>
  <si>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</si>
  <si>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</si>
  <si>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</si>
  <si>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</si>
  <si>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</si>
  <si>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</si>
  <si>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</si>
  <si>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</si>
  <si>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</si>
  <si>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</si>
  <si>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</si>
  <si>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</si>
  <si>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</si>
  <si>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</si>
  <si>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</si>
  <si>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</si>
  <si>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</si>
  <si>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</si>
  <si>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</si>
  <si>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</si>
  <si>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</si>
  <si>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</si>
  <si>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</si>
  <si>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</si>
  <si>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</si>
  <si>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</si>
  <si>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</si>
  <si>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</si>
  <si>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</si>
  <si>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</si>
  <si>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</si>
  <si>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</si>
  <si>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</si>
  <si>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</si>
  <si>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</si>
  <si>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</si>
  <si>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</si>
  <si>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</si>
  <si>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</si>
  <si>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</si>
  <si>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</si>
  <si>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</si>
  <si>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</si>
  <si>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</si>
  <si>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</si>
  <si>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</si>
  <si>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</si>
  <si>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</si>
  <si>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</si>
  <si>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</si>
  <si>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</si>
  <si>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</si>
  <si>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</si>
  <si>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</si>
  <si>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</si>
  <si>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</si>
  <si>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</si>
  <si>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</si>
  <si>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</si>
  <si>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</si>
  <si>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</si>
  <si>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</si>
  <si>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</si>
  <si>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</si>
  <si>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</si>
  <si>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</si>
  <si>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</si>
  <si>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</si>
  <si>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</si>
  <si>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</si>
  <si>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</si>
  <si>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</si>
  <si>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</si>
  <si>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</si>
  <si>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</si>
  <si>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</si>
  <si>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</si>
  <si>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</si>
  <si>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</si>
  <si>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</si>
  <si>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</si>
  <si>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</si>
  <si>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</si>
  <si>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</si>
  <si>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</si>
  <si>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</si>
  <si>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</si>
  <si>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</si>
  <si>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</si>
  <si>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</si>
  <si>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</si>
  <si>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</si>
  <si>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</si>
  <si>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</si>
  <si>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</si>
  <si>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</si>
  <si>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</si>
  <si>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</si>
  <si>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</si>
  <si>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</si>
  <si>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</si>
  <si>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</si>
  <si>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</si>
  <si>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</si>
  <si>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</si>
  <si>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</si>
  <si>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</si>
  <si>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</si>
  <si>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</si>
  <si>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</si>
  <si>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</si>
  <si>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</si>
  <si>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</si>
  <si>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</si>
  <si>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</si>
  <si>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</si>
  <si>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</si>
  <si>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</si>
  <si>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</si>
  <si>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</si>
  <si>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</si>
  <si>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</si>
  <si>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</si>
  <si>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</si>
  <si>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</si>
  <si>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</si>
  <si>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</si>
  <si>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</si>
  <si>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</si>
  <si>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</si>
  <si>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</si>
  <si>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</si>
  <si>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</si>
  <si>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</si>
  <si>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</si>
  <si>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</si>
  <si>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</si>
  <si>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</si>
  <si>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</si>
  <si>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</si>
  <si>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</si>
  <si>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</si>
  <si>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</si>
  <si>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</si>
  <si>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</si>
  <si>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</si>
  <si>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</si>
  <si>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</si>
  <si>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</si>
  <si>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</si>
  <si>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</si>
  <si>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</si>
  <si>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</si>
  <si>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</si>
  <si>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</si>
  <si>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</si>
  <si>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</si>
  <si>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</si>
  <si>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</si>
  <si>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</si>
  <si>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</si>
  <si>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</si>
  <si>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</si>
  <si>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</si>
  <si>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</si>
  <si>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</si>
  <si>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</si>
  <si>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</si>
  <si>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</si>
  <si>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</si>
  <si>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</si>
  <si>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</si>
  <si>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</si>
  <si>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</si>
  <si>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</si>
  <si>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</si>
  <si>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</si>
  <si>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</si>
  <si>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</si>
  <si>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</si>
  <si>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</si>
  <si>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</si>
  <si>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</si>
  <si>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</si>
  <si>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</si>
  <si>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</si>
  <si>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</si>
  <si>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</si>
  <si>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</si>
  <si>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</si>
  <si>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</si>
  <si>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</si>
  <si>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</si>
  <si>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</si>
  <si>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</si>
  <si>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</si>
  <si>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</si>
  <si>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</si>
  <si>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</si>
  <si>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</si>
  <si>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</si>
  <si>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</si>
  <si>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</si>
  <si>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</si>
  <si>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</si>
  <si>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</si>
  <si>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</si>
  <si>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</si>
  <si>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</si>
  <si>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</si>
  <si>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</si>
  <si>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</si>
  <si>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</si>
  <si>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</si>
  <si>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</si>
  <si>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</si>
  <si>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</si>
  <si>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</si>
  <si>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</si>
  <si>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</si>
  <si>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</si>
  <si>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</si>
  <si>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</si>
  <si>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</si>
  <si>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</si>
  <si>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</si>
  <si>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</si>
  <si>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</si>
  <si>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</si>
  <si>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</si>
  <si>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</si>
  <si>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</si>
  <si>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</si>
  <si>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</si>
  <si>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</si>
  <si>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</si>
  <si>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</si>
  <si>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</si>
  <si>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</si>
  <si>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</si>
  <si>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</si>
  <si>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</si>
  <si>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</si>
  <si>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</si>
  <si>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</si>
  <si>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</si>
  <si>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</si>
  <si>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</si>
  <si>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</si>
  <si>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</si>
  <si>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</si>
  <si>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</si>
  <si>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</si>
  <si>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</si>
  <si>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</si>
  <si>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</si>
  <si>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</si>
  <si>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</si>
  <si>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</si>
  <si>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</si>
  <si>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</si>
  <si>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</si>
  <si>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</si>
  <si>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</si>
  <si>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</si>
  <si>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</si>
  <si>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</si>
  <si>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</si>
  <si>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</si>
  <si>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</si>
  <si>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</si>
  <si>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</si>
  <si>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</si>
  <si>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</si>
  <si>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</si>
  <si>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</si>
  <si>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</si>
  <si>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</si>
  <si>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</si>
  <si>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</si>
  <si>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</si>
  <si>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</si>
  <si>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</si>
  <si>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</si>
  <si>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</si>
  <si>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</si>
  <si>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</si>
  <si>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</si>
  <si>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</si>
  <si>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</si>
  <si>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</si>
  <si>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</si>
  <si>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</si>
  <si>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</si>
  <si>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</si>
  <si>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</si>
  <si>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</si>
  <si>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</si>
  <si>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</si>
  <si>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</si>
  <si>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</si>
  <si>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</si>
  <si>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</si>
  <si>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</si>
  <si>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</si>
  <si>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</si>
  <si>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</si>
  <si>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</si>
  <si>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</si>
  <si>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</si>
  <si>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</si>
  <si>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</si>
  <si>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</si>
  <si>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</si>
  <si>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</si>
  <si>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</si>
  <si>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</si>
  <si>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</si>
  <si>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</si>
  <si>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</si>
  <si>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</si>
  <si>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</si>
  <si>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</si>
  <si>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</si>
  <si>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</si>
  <si>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</si>
  <si>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</si>
  <si>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</si>
  <si>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</si>
  <si>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</si>
  <si>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</si>
  <si>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</si>
  <si>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</si>
  <si>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</si>
  <si>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</si>
  <si>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</si>
  <si>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</si>
  <si>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</si>
  <si>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</si>
  <si>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</si>
  <si>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</si>
  <si>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</si>
  <si>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</si>
  <si>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</si>
  <si>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</si>
  <si>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</si>
  <si>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</si>
  <si>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</si>
  <si>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</si>
  <si>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</si>
  <si>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</si>
  <si>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</si>
  <si>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</si>
  <si>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</si>
  <si>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</si>
  <si>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</si>
  <si>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</si>
  <si>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</si>
  <si>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</si>
  <si>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</si>
  <si>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</si>
  <si>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</si>
  <si>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</si>
  <si>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</si>
  <si>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</si>
  <si>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</si>
  <si>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</si>
  <si>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</si>
  <si>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</si>
  <si>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</si>
  <si>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</si>
  <si>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</si>
  <si>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</si>
  <si>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</si>
  <si>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</si>
  <si>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</si>
  <si>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</si>
  <si>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</si>
  <si>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</si>
  <si>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</si>
  <si>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</si>
  <si>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</si>
  <si>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</si>
  <si>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</si>
  <si>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</si>
  <si>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</si>
  <si>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</si>
  <si>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</si>
  <si>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</si>
  <si>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</si>
  <si>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</si>
  <si>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</si>
  <si>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</si>
  <si>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</si>
  <si>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</si>
  <si>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</si>
  <si>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</si>
  <si>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</si>
  <si>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</si>
  <si>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</si>
  <si>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</si>
  <si>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</si>
  <si>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</si>
  <si>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</si>
  <si>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</si>
  <si>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</si>
  <si>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</si>
  <si>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</si>
  <si>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</si>
  <si>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</si>
  <si>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</si>
  <si>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</si>
  <si>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</si>
  <si>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</si>
  <si>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</si>
  <si>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</si>
  <si>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</si>
  <si>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</si>
  <si>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</si>
  <si>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</si>
  <si>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</si>
  <si>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</si>
  <si>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</si>
  <si>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</si>
  <si>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</si>
  <si>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</si>
  <si>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</si>
  <si>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</si>
  <si>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</si>
  <si>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</si>
  <si>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</si>
  <si>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</si>
  <si>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</si>
  <si>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</si>
  <si>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</si>
  <si>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</si>
  <si>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</si>
  <si>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</si>
  <si>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</si>
  <si>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</si>
  <si>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</si>
  <si>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</si>
  <si>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</si>
  <si>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</si>
  <si>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</si>
  <si>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</si>
  <si>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</si>
  <si>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</si>
  <si>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</si>
  <si>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</si>
  <si>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</si>
  <si>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</si>
  <si>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</si>
  <si>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</si>
  <si>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</si>
  <si>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</si>
  <si>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</si>
  <si>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</si>
  <si>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</si>
  <si>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</si>
  <si>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</si>
  <si>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</si>
  <si>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</si>
  <si>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</si>
  <si>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</si>
  <si>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</si>
  <si>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</si>
  <si>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</si>
  <si>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</si>
  <si>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</si>
  <si>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</si>
  <si>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</si>
  <si>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</si>
  <si>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</si>
  <si>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</si>
  <si>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</si>
  <si>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</si>
  <si>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</si>
  <si>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</si>
  <si>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</si>
  <si>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</si>
  <si>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</si>
  <si>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</si>
  <si>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</si>
  <si>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</si>
  <si>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</si>
  <si>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</si>
  <si>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</si>
  <si>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</si>
  <si>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</si>
  <si>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</si>
  <si>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</si>
  <si>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</si>
  <si>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</si>
  <si>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</si>
  <si>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</si>
  <si>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</si>
  <si>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</si>
  <si>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</si>
  <si>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</si>
  <si>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</si>
  <si>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</si>
  <si>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</si>
  <si>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</si>
  <si>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</si>
  <si>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</si>
  <si>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</si>
  <si>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</si>
  <si>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</si>
  <si>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</si>
  <si>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</si>
  <si>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</si>
  <si>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</si>
  <si>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</si>
  <si>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</si>
  <si>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</si>
  <si>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</si>
  <si>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</si>
  <si>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</si>
  <si>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</si>
  <si>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</si>
  <si>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</si>
  <si>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</si>
  <si>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</si>
  <si>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</si>
  <si>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</si>
  <si>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</si>
  <si>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</si>
  <si>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</si>
  <si>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</si>
  <si>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</si>
  <si>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</si>
  <si>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</si>
  <si>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</si>
  <si>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</si>
  <si>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</si>
  <si>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</si>
  <si>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</si>
  <si>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</si>
  <si>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</si>
  <si>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</si>
  <si>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</si>
  <si>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</si>
  <si>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</si>
  <si>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</si>
  <si>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</si>
  <si>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</si>
  <si>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</si>
  <si>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</si>
  <si>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</si>
  <si>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</si>
  <si>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</si>
  <si>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</si>
  <si>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</si>
  <si>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</si>
  <si>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</si>
  <si>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</si>
  <si>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</si>
  <si>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</si>
  <si>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</si>
  <si>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</si>
  <si>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</si>
  <si>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</si>
  <si>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</si>
  <si>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</si>
  <si>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</si>
  <si>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</si>
  <si>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</si>
  <si>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</si>
  <si>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</si>
  <si>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</si>
  <si>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</si>
  <si>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</si>
  <si>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</si>
  <si>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</si>
  <si>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</si>
  <si>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</si>
  <si>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</si>
  <si>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</si>
  <si>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</si>
  <si>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</si>
  <si>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</si>
  <si>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</si>
  <si>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</si>
  <si>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</si>
  <si>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</si>
  <si>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</si>
  <si>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</si>
  <si>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</si>
  <si>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</si>
  <si>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</si>
  <si>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</si>
  <si>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</si>
  <si>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</si>
  <si>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</si>
  <si>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</si>
  <si>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</si>
  <si>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</si>
  <si>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</si>
  <si>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</si>
  <si>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</si>
  <si>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</si>
  <si>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</si>
  <si>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</si>
  <si>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</si>
  <si>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</si>
  <si>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</si>
  <si>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</si>
  <si>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</si>
  <si>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</si>
  <si>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</si>
  <si>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</si>
  <si>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</si>
  <si>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</si>
  <si>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</si>
  <si>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</si>
  <si>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</si>
  <si>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</si>
  <si>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</si>
  <si>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</si>
  <si>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</si>
  <si>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</si>
  <si>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</si>
  <si>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</si>
  <si>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</si>
  <si>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</si>
  <si>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</si>
  <si>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</si>
  <si>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</si>
  <si>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</si>
  <si>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</si>
  <si>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</si>
  <si>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</si>
  <si>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</si>
  <si>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</si>
  <si>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</si>
  <si>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</si>
  <si>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</si>
  <si>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</si>
  <si>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</si>
  <si>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</si>
  <si>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</si>
  <si>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</si>
  <si>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</si>
  <si>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</si>
  <si>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</si>
  <si>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</si>
  <si>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</si>
  <si>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</si>
  <si>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</si>
  <si>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</si>
  <si>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</si>
  <si>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</si>
  <si>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</si>
  <si>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</si>
  <si>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</si>
  <si>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</si>
  <si>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</si>
  <si>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</si>
  <si>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</si>
  <si>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</si>
  <si>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</si>
  <si>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</si>
  <si>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</si>
  <si>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</si>
  <si>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</si>
  <si>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</si>
  <si>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</si>
  <si>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</si>
  <si>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</si>
  <si>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</si>
  <si>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</si>
  <si>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</si>
  <si>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</si>
  <si>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</si>
  <si>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</si>
  <si>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</si>
  <si>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</si>
  <si>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</si>
  <si>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</si>
  <si>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</si>
  <si>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</si>
  <si>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</si>
  <si>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</si>
  <si>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</si>
  <si>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</si>
  <si>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</si>
  <si>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</si>
  <si>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</si>
  <si>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</si>
  <si>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</si>
  <si>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</si>
  <si>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</si>
  <si>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</si>
  <si>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</si>
  <si>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</si>
  <si>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</si>
  <si>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</si>
  <si>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</si>
  <si>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</si>
  <si>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</si>
  <si>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</si>
  <si>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</si>
  <si>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</si>
  <si>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</si>
  <si>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</si>
  <si>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</si>
  <si>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</si>
  <si>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</si>
  <si>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</si>
  <si>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</si>
  <si>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</si>
  <si>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</si>
  <si>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</si>
  <si>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</si>
  <si>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</si>
  <si>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</si>
  <si>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</si>
  <si>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</si>
  <si>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</si>
  <si>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</si>
  <si>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</si>
  <si>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</si>
  <si>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</si>
  <si>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</si>
  <si>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</si>
  <si>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</si>
  <si>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</si>
  <si>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</si>
  <si>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</si>
  <si>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</si>
  <si>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</si>
  <si>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</si>
  <si>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</si>
  <si>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</si>
  <si>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</si>
  <si>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</si>
  <si>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</si>
  <si>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</si>
  <si>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</si>
  <si>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</si>
  <si>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</si>
  <si>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</si>
  <si>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</si>
  <si>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</si>
  <si>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</si>
  <si>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</si>
  <si>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</si>
  <si>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</si>
  <si>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</si>
  <si>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</si>
  <si>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</si>
  <si>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</si>
  <si>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</si>
  <si>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</si>
  <si>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</si>
  <si>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</si>
  <si>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</si>
  <si>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</si>
  <si>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</si>
  <si>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</si>
  <si>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</si>
  <si>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</si>
  <si>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</si>
  <si>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</si>
  <si>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</si>
  <si>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</si>
  <si>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</si>
  <si>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</si>
  <si>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</si>
  <si>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</si>
  <si>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</si>
  <si>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</si>
  <si>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</si>
  <si>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</si>
  <si>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</si>
  <si>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</si>
  <si>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</si>
  <si>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</si>
  <si>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</si>
  <si>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</si>
  <si>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</si>
  <si>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</si>
  <si>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</si>
  <si>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</si>
  <si>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</si>
  <si>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</si>
  <si>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</si>
  <si>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</si>
  <si>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</si>
  <si>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</si>
  <si>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</si>
  <si>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</si>
  <si>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</si>
  <si>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</si>
  <si>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</si>
  <si>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</si>
  <si>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</si>
  <si>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</si>
  <si>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</si>
  <si>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</si>
  <si>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</si>
  <si>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</si>
  <si>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</si>
  <si>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</si>
  <si>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</si>
  <si>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</si>
  <si>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</si>
  <si>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</si>
  <si>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</si>
  <si>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</si>
  <si>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</si>
  <si>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</si>
  <si>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</si>
  <si>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</si>
  <si>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</si>
  <si>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</si>
  <si>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</si>
  <si>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</si>
  <si>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</si>
  <si>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</si>
  <si>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</si>
  <si>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</si>
  <si>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</si>
  <si>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</si>
  <si>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</si>
  <si>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</si>
  <si>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</si>
  <si>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</si>
  <si>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</si>
  <si>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</si>
  <si>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</si>
  <si>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</si>
  <si>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</si>
  <si>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</si>
  <si>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</si>
  <si>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</si>
  <si>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</si>
  <si>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</si>
  <si>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</si>
  <si>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</si>
  <si>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</si>
  <si>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</si>
  <si>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</si>
  <si>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</si>
  <si>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</si>
  <si>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</si>
  <si>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</si>
  <si>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</si>
  <si>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</si>
  <si>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</si>
  <si>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</si>
  <si>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</si>
  <si>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</si>
  <si>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</si>
  <si>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</si>
  <si>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</si>
  <si>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</si>
  <si>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</si>
  <si>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</si>
  <si>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</si>
  <si>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</si>
  <si>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</si>
  <si>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</si>
  <si>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</si>
  <si>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</si>
  <si>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</si>
  <si>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</si>
  <si>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</si>
  <si>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</si>
  <si>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</si>
  <si>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</si>
  <si>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</si>
  <si>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</si>
  <si>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</si>
  <si>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</si>
  <si>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</si>
  <si>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</si>
  <si>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</si>
  <si>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</si>
  <si>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</si>
  <si>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</si>
  <si>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</si>
  <si>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</si>
  <si>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</si>
  <si>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</si>
  <si>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</si>
  <si>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</si>
  <si>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</si>
  <si>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</si>
  <si>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</si>
  <si>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</si>
  <si>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</si>
  <si>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</si>
  <si>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</si>
  <si>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</si>
  <si>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</si>
  <si>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</si>
  <si>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</si>
  <si>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</si>
  <si>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</si>
  <si>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</si>
  <si>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</si>
  <si>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</si>
  <si>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</si>
  <si>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</si>
  <si>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</si>
  <si>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</si>
  <si>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</si>
  <si>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</si>
  <si>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</si>
  <si>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</si>
  <si>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</si>
  <si>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</si>
  <si>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</si>
  <si>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</si>
  <si>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</si>
  <si>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</si>
  <si>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</si>
  <si>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</si>
  <si>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</si>
  <si>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</si>
  <si>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</si>
  <si>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</si>
  <si>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</si>
  <si>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</si>
  <si>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</si>
  <si>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</si>
  <si>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</si>
  <si>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</si>
  <si>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</si>
  <si>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</si>
  <si>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</si>
  <si>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</si>
  <si>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</si>
  <si>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</si>
  <si>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</si>
  <si>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</si>
  <si>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</si>
  <si>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</si>
  <si>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</si>
  <si>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</si>
  <si>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</si>
  <si>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</si>
  <si>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</si>
  <si>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</si>
  <si>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</si>
  <si>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</si>
  <si>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</si>
  <si>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</si>
  <si>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</si>
  <si>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</si>
  <si>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</si>
  <si>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</si>
  <si>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</si>
  <si>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</si>
  <si>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</si>
  <si>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</si>
  <si>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</si>
  <si>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</si>
  <si>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</si>
  <si>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</si>
  <si>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</si>
  <si>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</si>
  <si>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</si>
  <si>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</si>
  <si>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</si>
  <si>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</si>
  <si>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</si>
  <si>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</si>
  <si>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</si>
  <si>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</si>
  <si>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</si>
  <si>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</si>
  <si>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</si>
  <si>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</si>
  <si>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</si>
  <si>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</si>
  <si>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</si>
  <si>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</si>
  <si>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</si>
  <si>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</si>
  <si>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</si>
  <si>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</si>
  <si>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</si>
  <si>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</si>
  <si>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</si>
  <si>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</si>
  <si>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</si>
  <si>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</si>
  <si>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</si>
  <si>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</si>
  <si>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</si>
  <si>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</si>
  <si>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</si>
  <si>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</si>
  <si>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</si>
  <si>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</si>
  <si>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</si>
  <si>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</si>
  <si>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</si>
  <si>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</si>
  <si>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</si>
  <si>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</si>
  <si>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</si>
  <si>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</si>
  <si>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</si>
  <si>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</si>
  <si>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</si>
  <si>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</si>
  <si>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</si>
  <si>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</si>
  <si>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</si>
  <si>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</si>
  <si>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</si>
  <si>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</si>
  <si>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</si>
  <si>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</si>
  <si>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</si>
  <si>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</si>
  <si>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</si>
  <si>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</si>
  <si>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</si>
  <si>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</si>
  <si>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</si>
  <si>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</si>
  <si>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</si>
  <si>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</si>
  <si>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</si>
  <si>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</si>
  <si>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</si>
  <si>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</si>
  <si>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</si>
  <si>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</si>
  <si>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</si>
  <si>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</si>
  <si>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</si>
  <si>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</si>
  <si>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</si>
  <si>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</si>
  <si>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</si>
  <si>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</si>
  <si>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</si>
  <si>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</si>
  <si>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</si>
  <si>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</si>
  <si>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</si>
  <si>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</si>
  <si>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</si>
  <si>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</si>
  <si>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</si>
  <si>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</si>
  <si>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</si>
  <si>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</si>
  <si>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</si>
  <si>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</si>
  <si>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</si>
  <si>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</si>
  <si>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</si>
  <si>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</si>
  <si>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</si>
  <si>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</si>
  <si>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</si>
  <si>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</si>
  <si>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</si>
  <si>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</si>
  <si>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</si>
  <si>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</si>
  <si>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</si>
  <si>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</si>
  <si>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</si>
  <si>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</si>
  <si>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</si>
  <si>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</si>
  <si>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</si>
  <si>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</si>
  <si>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</si>
  <si>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</si>
  <si>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</si>
  <si>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</si>
  <si>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</si>
  <si>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</si>
  <si>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</si>
  <si>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</si>
  <si>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</si>
  <si>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</si>
  <si>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</si>
  <si>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</si>
  <si>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</si>
  <si>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</si>
  <si>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</si>
  <si>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</si>
  <si>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</si>
  <si>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</si>
  <si>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</si>
  <si>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</si>
  <si>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</si>
  <si>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</si>
  <si>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</si>
  <si>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</si>
  <si>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</si>
  <si>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</si>
  <si>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</si>
  <si>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</si>
  <si>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</si>
  <si>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</si>
  <si>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</si>
  <si>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</si>
  <si>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</si>
  <si>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</si>
  <si>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</si>
  <si>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</si>
  <si>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</si>
  <si>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</si>
  <si>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</si>
  <si>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</si>
  <si>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</si>
  <si>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</si>
  <si>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</si>
  <si>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</si>
  <si>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</si>
  <si>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</si>
  <si>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</si>
  <si>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</si>
  <si>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</si>
  <si>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</si>
  <si>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</si>
  <si>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</si>
  <si>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</si>
  <si>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</si>
  <si>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</si>
  <si>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</si>
  <si>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</si>
  <si>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</si>
  <si>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</si>
  <si>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</si>
  <si>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</si>
  <si>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</si>
  <si>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</si>
  <si>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</si>
  <si>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</si>
  <si>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</si>
  <si>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</si>
  <si>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</si>
  <si>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</si>
  <si>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</si>
  <si>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</si>
  <si>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</si>
  <si>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</si>
  <si>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</si>
  <si>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</si>
  <si>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</si>
  <si>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</si>
  <si>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</si>
  <si>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</si>
  <si>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</si>
  <si>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</si>
  <si>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</si>
  <si>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</si>
  <si>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</si>
  <si>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</si>
  <si>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</si>
  <si>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</si>
  <si>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</si>
  <si>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</si>
  <si>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</si>
  <si>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</si>
  <si>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</si>
  <si>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</si>
  <si>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</si>
  <si>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</si>
  <si>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</si>
  <si>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</si>
  <si>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</si>
  <si>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</si>
  <si>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</si>
  <si>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</si>
  <si>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</si>
  <si>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</si>
  <si>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</si>
  <si>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</si>
  <si>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</si>
  <si>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</si>
  <si>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</si>
  <si>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</si>
  <si>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</si>
  <si>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</si>
  <si>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</si>
  <si>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</si>
  <si>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</si>
  <si>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</si>
  <si>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</si>
  <si>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</si>
  <si>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</si>
  <si>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</si>
  <si>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</si>
  <si>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</si>
  <si>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</si>
  <si>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</si>
  <si>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</si>
  <si>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</si>
  <si>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</si>
  <si>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</si>
  <si>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</si>
  <si>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</si>
  <si>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</si>
  <si>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</si>
  <si>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</si>
  <si>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</si>
  <si>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</si>
  <si>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</si>
  <si>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</si>
  <si>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</si>
  <si>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</si>
  <si>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</si>
  <si>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</si>
  <si>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</si>
  <si>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</si>
  <si>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</si>
  <si>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</si>
  <si>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</si>
  <si>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</si>
  <si>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</si>
  <si>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</si>
  <si>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</si>
  <si>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</si>
  <si>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</si>
  <si>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</si>
  <si>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</si>
  <si>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</si>
  <si>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</si>
  <si>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</si>
  <si>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</si>
  <si>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</si>
  <si>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</si>
  <si>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</si>
  <si>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</si>
  <si>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</si>
  <si>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</si>
  <si>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</si>
  <si>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</si>
  <si>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</si>
  <si>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</si>
  <si>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</si>
  <si>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</si>
  <si>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</si>
  <si>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</si>
  <si>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</si>
  <si>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</si>
  <si>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</si>
  <si>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</si>
  <si>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</si>
  <si>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</si>
  <si>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</si>
  <si>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</si>
  <si>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</si>
  <si>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</si>
  <si>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</si>
  <si>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</si>
  <si>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</si>
  <si>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</si>
  <si>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</si>
  <si>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</si>
  <si>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</si>
  <si>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</si>
  <si>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</si>
  <si>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</si>
  <si>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</si>
  <si>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</si>
  <si>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</si>
  <si>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</si>
  <si>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</si>
  <si>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</si>
  <si>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</si>
  <si>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</si>
  <si>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</si>
  <si>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</si>
  <si>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</si>
  <si>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</si>
  <si>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</si>
  <si>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</si>
  <si>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</si>
  <si>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</si>
  <si>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</si>
  <si>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</si>
  <si>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</si>
  <si>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</si>
  <si>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</si>
  <si>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</si>
  <si>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</si>
  <si>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</si>
  <si>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</si>
  <si>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</si>
  <si>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</si>
  <si>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</si>
  <si>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</si>
  <si>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</si>
  <si>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</si>
  <si>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</si>
  <si>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</si>
  <si>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</si>
  <si>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</si>
  <si>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</si>
  <si>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</si>
  <si>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</si>
  <si>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</si>
  <si>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</si>
  <si>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</si>
  <si>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</si>
  <si>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</si>
  <si>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</si>
  <si>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</si>
  <si>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</si>
  <si>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</si>
  <si>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</si>
  <si>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</si>
  <si>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</si>
  <si>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</si>
  <si>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</si>
  <si>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</si>
  <si>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</si>
  <si>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</si>
  <si>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</si>
  <si>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</si>
  <si>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</si>
  <si>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</si>
  <si>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</si>
  <si>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</si>
  <si>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</si>
  <si>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</si>
  <si>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</si>
  <si>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</si>
  <si>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</si>
  <si>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</si>
  <si>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</si>
  <si>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</si>
  <si>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</si>
  <si>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</si>
  <si>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</si>
  <si>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</si>
  <si>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</si>
  <si>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</si>
  <si>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</si>
  <si>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</si>
  <si>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</si>
  <si>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</si>
  <si>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</si>
  <si>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</si>
  <si>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</si>
  <si>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</si>
  <si>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</si>
  <si>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</si>
  <si>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</si>
  <si>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</si>
  <si>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</si>
  <si>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</si>
  <si>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</si>
  <si>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</si>
  <si>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</si>
  <si>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</si>
  <si>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</si>
  <si>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</si>
  <si>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</si>
  <si>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</si>
  <si>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</si>
  <si>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</si>
  <si>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</si>
  <si>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</si>
  <si>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</si>
  <si>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</si>
  <si>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</si>
  <si>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</si>
  <si>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</si>
  <si>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</si>
  <si>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</si>
  <si>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</si>
  <si>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</si>
  <si>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</si>
  <si>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</si>
  <si>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</si>
  <si>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</si>
  <si>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</si>
  <si>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</si>
  <si>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</si>
  <si>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</si>
  <si>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</si>
  <si>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</si>
  <si>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</si>
  <si>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</si>
  <si>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</si>
  <si>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</si>
  <si>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</si>
  <si>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</si>
  <si>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</si>
  <si>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</si>
  <si>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</si>
  <si>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</si>
  <si>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</si>
  <si>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</si>
  <si>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</si>
  <si>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</si>
  <si>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</si>
  <si>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</si>
  <si>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</si>
  <si>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</si>
  <si>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</si>
  <si>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</si>
  <si>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</si>
  <si>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</si>
  <si>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</si>
  <si>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</si>
  <si>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</si>
  <si>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</si>
  <si>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</si>
  <si>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</si>
  <si>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</si>
  <si>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</si>
  <si>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</si>
  <si>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</si>
  <si>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</si>
  <si>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</si>
  <si>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</si>
  <si>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</si>
  <si>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</si>
  <si>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</si>
  <si>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</si>
  <si>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</si>
  <si>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</si>
  <si>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</si>
  <si>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</si>
  <si>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</si>
  <si>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</si>
  <si>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</si>
  <si>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</si>
  <si>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</si>
  <si>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</si>
  <si>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</si>
  <si>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</si>
  <si>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</si>
  <si>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</si>
  <si>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</si>
  <si>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</si>
  <si>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</si>
  <si>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</si>
  <si>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</si>
  <si>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</si>
  <si>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</si>
  <si>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</si>
  <si>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</si>
  <si>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</si>
  <si>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</si>
  <si>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</si>
  <si>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</si>
  <si>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</si>
  <si>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</si>
  <si>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</si>
  <si>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</si>
  <si>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</si>
  <si>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</si>
  <si>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</si>
  <si>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</si>
  <si>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</si>
  <si>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</si>
  <si>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</si>
  <si>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</si>
  <si>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</si>
  <si>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</si>
  <si>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</si>
  <si>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</si>
  <si>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</si>
  <si>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</si>
  <si>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</si>
  <si>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</si>
  <si>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</si>
  <si>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</si>
  <si>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</si>
  <si>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</si>
  <si>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</si>
  <si>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</si>
  <si>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</si>
  <si>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</si>
  <si>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</si>
  <si>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</si>
  <si>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</si>
  <si>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</si>
  <si>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</si>
  <si>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</si>
  <si>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</si>
  <si>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</si>
  <si>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</si>
  <si>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</si>
  <si>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</si>
  <si>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</si>
  <si>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</si>
  <si>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</si>
  <si>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</si>
  <si>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</si>
  <si>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</si>
  <si>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</si>
  <si>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</si>
  <si>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</si>
  <si>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</si>
  <si>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</si>
  <si>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</si>
  <si>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</si>
  <si>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</si>
  <si>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</si>
  <si>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</si>
  <si>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</si>
  <si>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</si>
  <si>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</si>
  <si>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</si>
  <si>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</si>
  <si>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</si>
  <si>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</si>
  <si>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</si>
  <si>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</si>
  <si>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</si>
  <si>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</si>
  <si>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</si>
  <si>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</si>
  <si>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</si>
  <si>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</si>
  <si>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</si>
  <si>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</si>
  <si>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</si>
  <si>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</si>
  <si>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</si>
  <si>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</si>
  <si>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</si>
  <si>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</si>
  <si>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</si>
  <si>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</si>
  <si>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</si>
  <si>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</si>
  <si>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</si>
  <si>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</si>
  <si>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</si>
  <si>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</si>
  <si>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</si>
  <si>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</si>
  <si>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</si>
  <si>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</si>
  <si>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</si>
  <si>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</si>
  <si>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</si>
  <si>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</si>
  <si>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</si>
  <si>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</si>
  <si>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</si>
  <si>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</si>
  <si>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</si>
  <si>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</si>
  <si>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</si>
  <si>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</si>
  <si>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</si>
  <si>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</si>
  <si>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</si>
  <si>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</si>
  <si>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</si>
  <si>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</si>
  <si>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</si>
  <si>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</si>
  <si>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</si>
  <si>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</si>
  <si>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</si>
  <si>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</si>
  <si>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</si>
  <si>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</si>
  <si>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</si>
  <si>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</si>
  <si>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</si>
  <si>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</si>
  <si>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</si>
  <si>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</si>
  <si>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</si>
  <si>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</si>
  <si>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</si>
  <si>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</si>
  <si>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</si>
  <si>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</si>
  <si>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</si>
  <si>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</si>
  <si>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</si>
  <si>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</si>
  <si>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</si>
  <si>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</si>
  <si>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</si>
  <si>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</si>
  <si>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</si>
  <si>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</si>
  <si>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</si>
  <si>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</si>
  <si>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</si>
  <si>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</si>
  <si>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</si>
  <si>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</si>
  <si>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</si>
  <si>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</si>
  <si>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</si>
  <si>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</si>
  <si>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</si>
  <si>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</si>
  <si>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</si>
  <si>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</si>
  <si>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</si>
  <si>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</si>
  <si>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</si>
  <si>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</si>
  <si>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</si>
  <si>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</si>
  <si>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</si>
  <si>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</si>
  <si>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</si>
  <si>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</si>
  <si>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</si>
  <si>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</si>
  <si>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</si>
  <si>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</si>
  <si>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</si>
  <si>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</si>
  <si>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</si>
  <si>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</si>
  <si>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</si>
  <si>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</si>
  <si>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</si>
  <si>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</si>
  <si>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</si>
  <si>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</si>
  <si>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</si>
  <si>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</si>
  <si>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</si>
  <si>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</si>
  <si>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</si>
  <si>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</si>
  <si>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</si>
  <si>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</si>
  <si>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</si>
  <si>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</si>
  <si>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</si>
  <si>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</si>
  <si>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</si>
  <si>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</si>
  <si>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</si>
  <si>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</si>
  <si>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</si>
  <si>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</si>
  <si>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</si>
  <si>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</si>
  <si>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</si>
  <si>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</si>
  <si>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</si>
  <si>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</si>
  <si>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</si>
  <si>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</si>
  <si>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</si>
  <si>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</si>
  <si>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</si>
  <si>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</si>
  <si>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</si>
  <si>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</si>
  <si>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</si>
  <si>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</si>
  <si>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</si>
  <si>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</si>
  <si>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</si>
  <si>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</si>
  <si>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</si>
  <si>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</si>
  <si>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</si>
  <si>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</si>
  <si>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</si>
  <si>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</si>
  <si>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</si>
  <si>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</si>
  <si>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</si>
  <si>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</si>
  <si>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</si>
  <si>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</si>
  <si>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</si>
  <si>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</si>
  <si>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</si>
  <si>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</si>
  <si>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</si>
  <si>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</si>
  <si>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</si>
  <si>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</si>
  <si>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</si>
  <si>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</si>
  <si>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</si>
  <si>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</si>
  <si>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</si>
  <si>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</si>
  <si>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</si>
  <si>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</si>
  <si>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</si>
  <si>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</si>
  <si>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</si>
  <si>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</si>
  <si>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</si>
  <si>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</si>
  <si>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</si>
  <si>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</si>
  <si>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</si>
  <si>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</si>
  <si>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</si>
  <si>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</si>
  <si>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</si>
  <si>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</si>
  <si>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</si>
  <si>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</si>
  <si>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</si>
  <si>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</si>
  <si>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</si>
  <si>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</si>
  <si>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</si>
  <si>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</si>
  <si>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</si>
  <si>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</si>
  <si>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</si>
  <si>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</si>
  <si>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</si>
  <si>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</si>
  <si>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</si>
  <si>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</si>
  <si>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</si>
  <si>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</si>
  <si>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</si>
  <si>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</si>
  <si>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</si>
  <si>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</si>
  <si>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</si>
  <si>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</si>
  <si>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</si>
  <si>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</si>
  <si>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</si>
  <si>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</si>
  <si>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</si>
  <si>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</si>
  <si>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</si>
  <si>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</si>
  <si>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</si>
  <si>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</si>
  <si>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</si>
  <si>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</si>
  <si>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</si>
  <si>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</si>
  <si>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</si>
  <si>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</si>
  <si>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</si>
  <si>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</si>
  <si>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</si>
  <si>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</si>
  <si>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</si>
  <si>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</si>
  <si>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</si>
  <si>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</si>
  <si>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</si>
  <si>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</si>
  <si>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</si>
  <si>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</si>
  <si>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</si>
  <si>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</si>
  <si>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</si>
  <si>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</si>
  <si>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</si>
  <si>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</si>
  <si>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</si>
  <si>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</si>
  <si>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</si>
  <si>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</si>
  <si>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</si>
  <si>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</si>
  <si>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</si>
  <si>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</si>
  <si>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</si>
  <si>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</si>
  <si>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</si>
  <si>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</si>
  <si>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</si>
  <si>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</si>
  <si>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</si>
  <si>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</si>
  <si>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</si>
  <si>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</si>
  <si>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</si>
  <si>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</si>
  <si>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</si>
  <si>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</si>
  <si>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</si>
  <si>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</si>
  <si>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</si>
  <si>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</si>
  <si>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</si>
  <si>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</si>
  <si>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</si>
  <si>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</si>
  <si>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</si>
  <si>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</si>
  <si>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</si>
  <si>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</si>
  <si>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</si>
  <si>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</si>
  <si>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</si>
  <si>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</si>
  <si>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</si>
  <si>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</si>
  <si>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</si>
  <si>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</si>
  <si>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</si>
  <si>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</si>
  <si>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</si>
  <si>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</si>
  <si>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</si>
  <si>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</si>
  <si>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</si>
  <si>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</si>
  <si>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</si>
  <si>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</si>
  <si>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</si>
  <si>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</si>
  <si>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</si>
  <si>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</si>
  <si>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</si>
  <si>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</si>
  <si>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</si>
  <si>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</si>
  <si>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</si>
  <si>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</si>
  <si>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</si>
  <si>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</si>
  <si>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</si>
  <si>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</si>
  <si>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</si>
  <si>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</si>
  <si>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</si>
  <si>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</si>
  <si>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</si>
  <si>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</si>
  <si>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</si>
  <si>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</si>
  <si>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</si>
  <si>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</si>
  <si>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</si>
  <si>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</si>
  <si>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</si>
  <si>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</si>
  <si>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</si>
  <si>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</si>
  <si>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</si>
  <si>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</si>
  <si>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</si>
  <si>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</si>
  <si>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</si>
  <si>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</si>
  <si>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</si>
  <si>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</si>
  <si>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</si>
  <si>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</si>
  <si>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</si>
  <si>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</si>
  <si>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</si>
  <si>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</si>
  <si>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</si>
  <si>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</si>
  <si>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</si>
  <si>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</si>
  <si>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</si>
  <si>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</si>
  <si>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</si>
  <si>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</si>
  <si>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</si>
  <si>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</si>
  <si>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</si>
  <si>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</si>
  <si>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</si>
  <si>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</si>
  <si>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</si>
  <si>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</si>
  <si>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</si>
  <si>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</si>
  <si>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</si>
  <si>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</si>
  <si>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</si>
  <si>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</si>
  <si>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</si>
  <si>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</si>
  <si>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</si>
  <si>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</si>
  <si>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</si>
  <si>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</si>
  <si>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</si>
  <si>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</si>
  <si>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</si>
  <si>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</si>
  <si>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</si>
  <si>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</si>
  <si>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</si>
  <si>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</si>
  <si>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</si>
  <si>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</si>
  <si>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</si>
  <si>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</si>
  <si>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</si>
  <si>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</si>
  <si>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</si>
  <si>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</si>
  <si>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</si>
  <si>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</si>
  <si>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</si>
  <si>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</si>
  <si>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</si>
  <si>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</si>
  <si>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</si>
  <si>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</si>
  <si>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</si>
  <si>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</si>
  <si>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</si>
  <si>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</si>
  <si>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</si>
  <si>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</si>
  <si>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</si>
  <si>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</si>
  <si>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</si>
  <si>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</si>
  <si>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</si>
  <si>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</si>
  <si>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</si>
  <si>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</si>
  <si>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</si>
  <si>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</si>
  <si>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</si>
  <si>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</si>
  <si>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</si>
  <si>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</si>
  <si>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</si>
  <si>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</si>
  <si>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</si>
  <si>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</si>
  <si>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</si>
  <si>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</si>
  <si>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</si>
  <si>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</si>
  <si>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</si>
  <si>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</si>
  <si>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</si>
  <si>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</si>
  <si>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</si>
  <si>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</si>
  <si>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</si>
  <si>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</si>
  <si>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</si>
  <si>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</si>
  <si>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</si>
  <si>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</si>
  <si>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</si>
  <si>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</si>
  <si>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</si>
  <si>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</si>
  <si>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</si>
  <si>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</si>
  <si>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</si>
  <si>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</si>
  <si>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</si>
  <si>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</si>
  <si>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</si>
  <si>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</si>
  <si>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</si>
  <si>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</si>
  <si>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</si>
  <si>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</si>
  <si>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</si>
  <si>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</si>
  <si>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</si>
  <si>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</si>
  <si>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</si>
  <si>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</si>
  <si>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</si>
  <si>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</si>
  <si>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</si>
  <si>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</si>
  <si>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</si>
  <si>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</si>
  <si>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</si>
  <si>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</si>
  <si>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</si>
  <si>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</si>
  <si>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</si>
  <si>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</si>
  <si>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</si>
  <si>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</si>
  <si>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</si>
  <si>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</si>
  <si>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</si>
  <si>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</si>
  <si>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</si>
  <si>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</si>
  <si>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</si>
  <si>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</si>
  <si>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</si>
  <si>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</si>
  <si>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</si>
  <si>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</si>
  <si>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</si>
  <si>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</si>
  <si>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</si>
  <si>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</si>
  <si>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</si>
  <si>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</si>
  <si>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</si>
  <si>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</si>
  <si>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</si>
  <si>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</si>
  <si>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</si>
  <si>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</si>
  <si>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</si>
  <si>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</si>
  <si>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</si>
  <si>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</si>
  <si>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</si>
  <si>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</si>
  <si>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</si>
  <si>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</si>
  <si>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</si>
  <si>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</si>
  <si>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</si>
  <si>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</si>
  <si>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</si>
  <si>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</si>
  <si>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</si>
  <si>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</si>
  <si>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</si>
  <si>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</si>
  <si>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</si>
  <si>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</si>
  <si>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</si>
  <si>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</si>
  <si>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</si>
  <si>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</si>
  <si>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</si>
  <si>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</si>
  <si>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</si>
  <si>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</si>
  <si>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</si>
  <si>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</si>
  <si>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</si>
  <si>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</si>
  <si>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</si>
  <si>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</si>
  <si>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</si>
  <si>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</si>
  <si>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</si>
  <si>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</si>
  <si>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</si>
  <si>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</si>
  <si>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</si>
  <si>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</si>
  <si>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</si>
  <si>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</si>
  <si>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</si>
  <si>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</si>
  <si>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</si>
  <si>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</si>
  <si>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</si>
  <si>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</si>
  <si>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</si>
  <si>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</si>
  <si>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</si>
  <si>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</si>
  <si>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</si>
  <si>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</si>
  <si>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</si>
  <si>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</si>
  <si>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</si>
  <si>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</si>
  <si>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</si>
  <si>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</si>
  <si>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</si>
  <si>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</si>
  <si>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</si>
  <si>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</si>
  <si>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</si>
  <si>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</si>
  <si>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</si>
  <si>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</si>
  <si>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</si>
  <si>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</si>
  <si>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</si>
  <si>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</si>
  <si>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</si>
  <si>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</si>
  <si>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</si>
  <si>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</si>
  <si>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</si>
  <si>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</si>
  <si>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</si>
  <si>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</si>
  <si>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</si>
  <si>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</si>
  <si>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</si>
  <si>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</si>
  <si>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</si>
  <si>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</si>
  <si>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</si>
  <si>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</si>
  <si>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</si>
  <si>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</si>
  <si>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</si>
  <si>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</si>
  <si>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</si>
  <si>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</si>
  <si>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</si>
  <si>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</si>
  <si>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</si>
  <si>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</si>
  <si>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</si>
  <si>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</si>
  <si>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</si>
  <si>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</si>
  <si>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</si>
  <si>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</si>
  <si>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</si>
  <si>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</si>
  <si>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</si>
  <si>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</si>
  <si>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</si>
  <si>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</si>
  <si>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</si>
  <si>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</si>
  <si>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</si>
  <si>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</si>
  <si>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</si>
  <si>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</si>
  <si>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</si>
  <si>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</si>
  <si>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</si>
  <si>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</si>
  <si>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</si>
  <si>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</si>
  <si>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</si>
  <si>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</si>
  <si>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</si>
  <si>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</si>
  <si>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</si>
  <si>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</si>
  <si>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</si>
  <si>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</si>
  <si>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</si>
  <si>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</si>
  <si>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</si>
  <si>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</si>
  <si>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</si>
  <si>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</si>
  <si>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</si>
  <si>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</si>
  <si>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</si>
  <si>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</si>
  <si>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</si>
  <si>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</si>
  <si>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</si>
  <si>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</si>
  <si>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</si>
  <si>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</si>
  <si>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</si>
  <si>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</si>
  <si>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</si>
  <si>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</si>
  <si>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</si>
  <si>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</si>
  <si>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</si>
  <si>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</si>
  <si>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</si>
  <si>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</si>
  <si>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</si>
  <si>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</si>
  <si>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</si>
  <si>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</si>
  <si>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</si>
  <si>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</si>
  <si>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</si>
  <si>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</si>
  <si>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</si>
  <si>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</si>
  <si>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</si>
  <si>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</si>
  <si>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</si>
  <si>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</si>
  <si>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</si>
  <si>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</si>
  <si>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</si>
  <si>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</si>
  <si>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</si>
  <si>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</si>
  <si>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</si>
  <si>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</si>
  <si>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</si>
  <si>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</si>
  <si>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</si>
  <si>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</si>
  <si>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</si>
  <si>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</si>
  <si>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</si>
  <si>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</si>
  <si>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</si>
  <si>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</si>
  <si>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</si>
  <si>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</si>
  <si>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</si>
  <si>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</si>
  <si>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</si>
  <si>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</si>
  <si>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</si>
  <si>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</si>
  <si>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</si>
  <si>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</si>
  <si>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</si>
  <si>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</si>
  <si>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</si>
  <si>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</si>
  <si>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</si>
  <si>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</si>
  <si>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</si>
  <si>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</si>
  <si>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</si>
  <si>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</si>
  <si>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</si>
  <si>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</si>
  <si>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</si>
  <si>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</si>
  <si>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</si>
  <si>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</si>
  <si>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</si>
  <si>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</si>
  <si>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</si>
  <si>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</si>
  <si>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</si>
  <si>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</si>
  <si>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</si>
  <si>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</si>
  <si>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</si>
  <si>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</si>
  <si>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</si>
  <si>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</si>
  <si>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</si>
  <si>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</si>
  <si>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</si>
  <si>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</si>
  <si>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</si>
  <si>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</si>
  <si>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</si>
  <si>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</si>
  <si>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</si>
  <si>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</si>
  <si>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</si>
  <si>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</si>
  <si>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</si>
  <si>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</si>
  <si>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</si>
  <si>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</si>
  <si>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</si>
  <si>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</si>
  <si>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</si>
  <si>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</si>
  <si>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</si>
  <si>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</si>
  <si>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</si>
  <si>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</si>
  <si>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</si>
  <si>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</si>
  <si>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</si>
  <si>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</si>
  <si>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</si>
  <si>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</si>
  <si>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</si>
  <si>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</si>
  <si>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</si>
  <si>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</si>
  <si>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</si>
  <si>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</si>
  <si>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</si>
  <si>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</si>
  <si>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</si>
  <si>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</si>
  <si>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</si>
  <si>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</si>
  <si>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</si>
  <si>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</si>
  <si>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</si>
  <si>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</si>
  <si>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</si>
  <si>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</si>
  <si>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</si>
  <si>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</si>
  <si>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</si>
  <si>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</si>
  <si>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</si>
  <si>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</si>
  <si>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</si>
  <si>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</si>
  <si>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</si>
  <si>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</si>
  <si>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</si>
  <si>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</si>
  <si>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</si>
  <si>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</si>
  <si>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</si>
  <si>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</si>
  <si>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</si>
  <si>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</si>
  <si>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</si>
  <si>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</si>
  <si>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</si>
  <si>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</si>
  <si>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</si>
  <si>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</si>
  <si>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</si>
  <si>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</si>
  <si>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</si>
  <si>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</si>
  <si>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</si>
  <si>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</si>
  <si>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</si>
  <si>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</si>
  <si>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</si>
  <si>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</si>
  <si>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</si>
  <si>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</si>
  <si>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</si>
  <si>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</si>
  <si>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</si>
  <si>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</si>
  <si>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</si>
  <si>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</si>
  <si>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</si>
  <si>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</si>
  <si>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</si>
  <si>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</si>
  <si>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</si>
  <si>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</si>
  <si>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</si>
  <si>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</si>
  <si>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</si>
  <si>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</si>
  <si>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</si>
  <si>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</si>
  <si>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</si>
  <si>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</si>
  <si>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</si>
  <si>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</si>
  <si>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</si>
  <si>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</si>
  <si>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</si>
  <si>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</si>
  <si>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</si>
  <si>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</si>
  <si>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</si>
  <si>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</si>
  <si>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</si>
  <si>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</si>
  <si>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</si>
  <si>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</si>
  <si>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</si>
  <si>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</si>
  <si>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</si>
  <si>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</si>
  <si>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</si>
  <si>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</si>
  <si>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</si>
  <si>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</si>
  <si>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</si>
  <si>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</si>
  <si>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</si>
  <si>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</si>
  <si>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</si>
  <si>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</si>
  <si>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</si>
  <si>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</si>
  <si>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</si>
  <si>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</si>
  <si>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</si>
  <si>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</si>
  <si>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</si>
  <si>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</si>
  <si>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</si>
  <si>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</si>
  <si>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</si>
  <si>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</si>
  <si>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</si>
  <si>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</si>
  <si>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</si>
  <si>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</si>
  <si>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</si>
  <si>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</si>
  <si>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</si>
  <si>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</si>
  <si>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</si>
  <si>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</si>
  <si>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</si>
  <si>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</si>
  <si>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</si>
  <si>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</si>
  <si>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</si>
  <si>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</si>
  <si>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</si>
  <si>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</si>
  <si>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</si>
  <si>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</si>
  <si>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</si>
  <si>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</si>
  <si>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</si>
  <si>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</si>
  <si>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</si>
  <si>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</si>
  <si>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</si>
  <si>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</si>
  <si>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</si>
  <si>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</si>
  <si>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</si>
  <si>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</si>
  <si>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</si>
  <si>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</si>
  <si>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</si>
  <si>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</si>
  <si>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</si>
  <si>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</si>
  <si>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</si>
  <si>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</si>
  <si>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</si>
  <si>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</si>
  <si>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</si>
  <si>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</si>
  <si>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</si>
  <si>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</si>
  <si>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</si>
  <si>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</si>
  <si>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</si>
  <si>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</si>
  <si>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</si>
  <si>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</si>
  <si>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</si>
  <si>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</si>
  <si>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</si>
  <si>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</si>
  <si>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</si>
  <si>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</si>
  <si>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</si>
  <si>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</si>
  <si>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</si>
  <si>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</si>
  <si>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</si>
  <si>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</si>
  <si>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</si>
  <si>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</si>
  <si>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</si>
  <si>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</si>
  <si>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</si>
  <si>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</si>
  <si>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</si>
  <si>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</si>
  <si>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</si>
  <si>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</si>
  <si>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</si>
  <si>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</si>
  <si>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</si>
  <si>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</si>
  <si>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</si>
  <si>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</si>
  <si>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</si>
  <si>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</si>
  <si>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</si>
  <si>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</si>
  <si>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</si>
  <si>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</si>
  <si>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</si>
  <si>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</si>
  <si>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</si>
  <si>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</si>
  <si>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</si>
  <si>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</si>
  <si>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</si>
  <si>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</si>
  <si>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</si>
  <si>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</si>
  <si>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</si>
  <si>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</si>
  <si>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</si>
  <si>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</si>
  <si>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</si>
  <si>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</si>
  <si>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</si>
  <si>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</si>
  <si>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</si>
  <si>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</si>
  <si>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</si>
  <si>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</si>
  <si>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</si>
  <si>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</si>
  <si>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</si>
  <si>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</si>
  <si>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</si>
  <si>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</si>
  <si>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</si>
  <si>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</si>
  <si>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</si>
  <si>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</si>
  <si>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</si>
  <si>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</si>
  <si>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</si>
  <si>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</si>
  <si>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</si>
  <si>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</si>
  <si>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</si>
  <si>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</si>
  <si>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</si>
  <si>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</si>
  <si>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</si>
  <si>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</si>
  <si>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</si>
  <si>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</si>
  <si>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</si>
  <si>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</si>
  <si>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</si>
  <si>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</si>
  <si>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</si>
  <si>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</si>
  <si>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</si>
  <si>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</si>
  <si>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</si>
  <si>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</si>
  <si>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</si>
  <si>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</si>
  <si>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</si>
  <si>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</si>
  <si>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</si>
  <si>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</si>
  <si>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</si>
  <si>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</si>
  <si>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</si>
  <si>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</si>
  <si>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</si>
  <si>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</si>
  <si>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</si>
  <si>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</si>
  <si>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</si>
  <si>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</si>
  <si>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</si>
  <si>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</si>
  <si>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</si>
  <si>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</si>
  <si>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</si>
  <si>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</si>
  <si>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</si>
  <si>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</si>
  <si>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</si>
  <si>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</si>
  <si>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</si>
  <si>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</si>
  <si>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</si>
  <si>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</si>
  <si>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</si>
  <si>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</si>
  <si>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</si>
  <si>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</si>
  <si>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</si>
  <si>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</si>
  <si>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</si>
  <si>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</si>
  <si>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</si>
  <si>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</si>
  <si>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</si>
  <si>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</si>
  <si>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</si>
  <si>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</si>
  <si>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</si>
  <si>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</si>
  <si>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</si>
  <si>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</si>
  <si>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</si>
  <si>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</si>
  <si>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</si>
  <si>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</si>
  <si>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</si>
  <si>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</si>
  <si>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</si>
  <si>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</si>
  <si>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</si>
  <si>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</si>
  <si>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</si>
  <si>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</si>
  <si>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</si>
  <si>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</si>
  <si>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</si>
  <si>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</si>
  <si>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</si>
  <si>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</si>
  <si>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</si>
  <si>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</si>
  <si>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</si>
  <si>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</si>
  <si>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</si>
  <si>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</si>
  <si>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</si>
  <si>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</si>
  <si>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</si>
  <si>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</si>
  <si>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</si>
  <si>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</si>
  <si>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</si>
  <si>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</si>
  <si>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</si>
  <si>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</si>
  <si>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</si>
  <si>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</si>
  <si>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</si>
  <si>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</si>
  <si>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</si>
  <si>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</si>
  <si>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</si>
  <si>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</si>
  <si>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</si>
  <si>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</si>
  <si>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</si>
  <si>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</si>
  <si>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</si>
  <si>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</si>
  <si>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</si>
  <si>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</si>
  <si>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</si>
  <si>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</si>
  <si>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</si>
  <si>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</si>
  <si>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</si>
  <si>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</si>
  <si>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</si>
  <si>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</si>
  <si>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</si>
  <si>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</si>
  <si>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</si>
  <si>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</si>
  <si>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</si>
  <si>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</si>
  <si>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</si>
  <si>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</si>
  <si>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</si>
  <si>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</si>
  <si>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</si>
  <si>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</si>
  <si>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</si>
  <si>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</si>
  <si>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</si>
  <si>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</si>
  <si>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</si>
  <si>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</si>
  <si>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</si>
  <si>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</si>
  <si>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</si>
  <si>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</si>
  <si>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</si>
  <si>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</si>
  <si>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</si>
  <si>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</si>
  <si>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</si>
  <si>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</si>
  <si>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</si>
  <si>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</si>
  <si>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</si>
  <si>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</si>
  <si>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</si>
  <si>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</si>
  <si>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</si>
  <si>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</si>
  <si>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</si>
  <si>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</si>
  <si>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</si>
  <si>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</si>
  <si>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</si>
  <si>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</si>
  <si>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</si>
  <si>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</si>
  <si>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</si>
  <si>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</si>
  <si>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</si>
  <si>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</si>
  <si>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</si>
  <si>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</si>
  <si>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</si>
  <si>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</si>
  <si>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</si>
  <si>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</si>
  <si>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</si>
  <si>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</si>
  <si>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</si>
  <si>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</si>
  <si>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</si>
  <si>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</si>
  <si>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</si>
  <si>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</si>
  <si>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</si>
  <si>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</si>
  <si>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</si>
  <si>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</si>
  <si>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</si>
  <si>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</si>
  <si>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</si>
  <si>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</si>
  <si>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</si>
  <si>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</si>
  <si>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</si>
  <si>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</si>
  <si>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</si>
  <si>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</si>
  <si>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</si>
  <si>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</si>
  <si>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</si>
  <si>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</si>
  <si>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</si>
  <si>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</si>
  <si>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</si>
  <si>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</si>
  <si>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</si>
  <si>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</si>
  <si>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</si>
  <si>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</si>
  <si>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</si>
  <si>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</si>
  <si>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</si>
  <si>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</si>
  <si>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</si>
  <si>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</si>
  <si>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</si>
  <si>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</si>
  <si>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</si>
  <si>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</si>
  <si>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</si>
  <si>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</si>
  <si>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</si>
  <si>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</si>
  <si>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</si>
  <si>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</si>
  <si>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</si>
  <si>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</si>
  <si>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</si>
  <si>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</si>
  <si>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</si>
  <si>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</si>
  <si>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</si>
  <si>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</si>
  <si>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</si>
  <si>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</si>
  <si>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</si>
  <si>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</si>
  <si>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</si>
  <si>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</si>
  <si>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</si>
  <si>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</si>
  <si>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</si>
  <si>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</si>
  <si>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</si>
  <si>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</si>
  <si>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</si>
  <si>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</si>
  <si>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</si>
  <si>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</si>
  <si>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</si>
  <si>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</si>
  <si>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</si>
  <si>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</si>
  <si>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</si>
  <si>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</si>
  <si>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</si>
  <si>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</si>
  <si>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</si>
  <si>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</si>
  <si>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</si>
  <si>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</si>
  <si>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</si>
  <si>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</si>
  <si>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</si>
  <si>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</si>
  <si>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</si>
  <si>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</si>
  <si>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</si>
  <si>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</si>
  <si>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</si>
  <si>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</si>
  <si>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</si>
  <si>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</si>
  <si>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</si>
  <si>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</si>
  <si>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</si>
  <si>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</si>
  <si>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</si>
  <si>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</si>
  <si>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</si>
  <si>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</si>
  <si>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</si>
  <si>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</si>
  <si>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</si>
  <si>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</si>
  <si>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</si>
  <si>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</si>
  <si>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</si>
  <si>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</si>
  <si>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</si>
  <si>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</si>
  <si>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</si>
  <si>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</si>
  <si>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</si>
  <si>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</si>
  <si>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</si>
  <si>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</si>
  <si>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</si>
  <si>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</si>
  <si>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</si>
  <si>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</si>
  <si>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</si>
  <si>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</si>
  <si>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</si>
  <si>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</si>
  <si>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</si>
  <si>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</si>
  <si>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</si>
  <si>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</si>
  <si>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</si>
  <si>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</si>
  <si>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</si>
  <si>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</si>
  <si>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</si>
  <si>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</si>
  <si>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</si>
  <si>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</si>
  <si>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</si>
  <si>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</si>
  <si>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</si>
  <si>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</si>
  <si>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</si>
  <si>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</si>
  <si>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</si>
  <si>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</si>
  <si>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</si>
  <si>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</si>
  <si>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</si>
  <si>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</si>
  <si>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</si>
  <si>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</si>
  <si>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</si>
  <si>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</si>
  <si>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</si>
  <si>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</si>
  <si>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</si>
  <si>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</si>
  <si>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</si>
  <si>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</si>
  <si>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</si>
  <si>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</si>
  <si>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</si>
  <si>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</si>
  <si>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</si>
  <si>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</si>
  <si>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</si>
  <si>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</si>
  <si>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</si>
  <si>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</si>
  <si>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</si>
  <si>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</si>
  <si>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</si>
  <si>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</si>
  <si>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</si>
  <si>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</si>
  <si>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</si>
  <si>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</si>
  <si>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</si>
  <si>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</si>
  <si>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</si>
  <si>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</si>
  <si>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</si>
  <si>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</si>
  <si>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</si>
  <si>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</si>
  <si>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</si>
  <si>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</si>
  <si>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</si>
  <si>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</si>
  <si>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</si>
  <si>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</si>
  <si>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</si>
  <si>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</si>
  <si>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</si>
  <si>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</si>
  <si>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</si>
  <si>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</si>
  <si>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</si>
  <si>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</si>
  <si>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</si>
  <si>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</si>
  <si>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</si>
  <si>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</si>
  <si>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</si>
  <si>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</si>
  <si>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</si>
  <si>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</si>
  <si>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</si>
  <si>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</si>
  <si>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</si>
  <si>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</si>
  <si>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</si>
  <si>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</si>
  <si>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</si>
  <si>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</si>
  <si>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</si>
  <si>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</si>
  <si>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</si>
  <si>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</si>
  <si>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</si>
  <si>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</si>
  <si>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</si>
  <si>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</si>
  <si>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</si>
  <si>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</si>
  <si>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</si>
  <si>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</si>
  <si>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</si>
  <si>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</si>
  <si>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</si>
  <si>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</si>
  <si>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</si>
  <si>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</si>
  <si>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</si>
  <si>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</si>
  <si>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</si>
  <si>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</si>
  <si>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</si>
  <si>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</si>
  <si>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</si>
  <si>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</si>
  <si>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</si>
  <si>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</si>
  <si>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</si>
  <si>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</si>
  <si>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</si>
  <si>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</si>
  <si>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</si>
  <si>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</si>
  <si>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</si>
  <si>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</si>
  <si>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</si>
  <si>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</si>
  <si>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</si>
  <si>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</si>
  <si>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</si>
  <si>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</si>
  <si>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</si>
  <si>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</si>
  <si>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</si>
  <si>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</si>
  <si>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</si>
  <si>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</si>
  <si>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</si>
  <si>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</si>
  <si>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</si>
  <si>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</si>
  <si>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</si>
  <si>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</si>
  <si>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</si>
  <si>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</si>
  <si>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</si>
  <si>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</si>
  <si>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</si>
  <si>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</si>
  <si>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</si>
  <si>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</si>
  <si>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</si>
  <si>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</si>
  <si>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</si>
  <si>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</si>
  <si>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</si>
  <si>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</si>
  <si>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</si>
  <si>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</si>
  <si>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</si>
  <si>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</si>
  <si>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</si>
  <si>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</si>
  <si>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</si>
  <si>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</si>
  <si>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</si>
  <si>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</si>
  <si>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</si>
  <si>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</si>
  <si>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</si>
  <si>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</si>
  <si>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</si>
  <si>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</si>
  <si>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</si>
  <si>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</si>
  <si>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</si>
  <si>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</si>
  <si>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</si>
  <si>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</si>
  <si>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</si>
  <si>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</si>
  <si>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</si>
  <si>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</si>
  <si>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</si>
  <si>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</si>
  <si>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</si>
  <si>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</si>
  <si>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</si>
  <si>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</si>
  <si>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</si>
  <si>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</si>
  <si>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</si>
  <si>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</si>
  <si>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</si>
  <si>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</si>
  <si>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</si>
  <si>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</si>
  <si>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</si>
  <si>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</si>
  <si>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</si>
  <si>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</si>
  <si>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</si>
  <si>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</si>
  <si>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</si>
  <si>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</si>
  <si>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</si>
  <si>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</si>
  <si>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</si>
  <si>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</si>
  <si>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</si>
  <si>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</si>
  <si>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</si>
  <si>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</si>
  <si>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</si>
  <si>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</si>
  <si>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</si>
  <si>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</si>
  <si>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</si>
  <si>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</si>
  <si>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</si>
  <si>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</si>
  <si>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</si>
  <si>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</si>
  <si>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</si>
  <si>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</si>
  <si>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</si>
  <si>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</si>
  <si>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</si>
  <si>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</si>
  <si>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</si>
  <si>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</si>
  <si>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</si>
  <si>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</si>
  <si>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</si>
  <si>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</si>
  <si>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</si>
  <si>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</si>
  <si>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</si>
  <si>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</si>
  <si>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</si>
  <si>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</si>
  <si>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</si>
  <si>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</si>
  <si>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</si>
  <si>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</si>
  <si>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</si>
  <si>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</si>
  <si>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</si>
  <si>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</si>
  <si>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</si>
  <si>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</si>
  <si>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</si>
  <si>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</si>
  <si>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</si>
  <si>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</si>
  <si>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</si>
  <si>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</si>
  <si>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</si>
  <si>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</si>
  <si>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</si>
  <si>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</si>
  <si>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</si>
  <si>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</si>
  <si>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</si>
  <si>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</si>
  <si>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</si>
  <si>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</si>
  <si>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</si>
  <si>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</si>
  <si>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</si>
  <si>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</si>
  <si>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</si>
  <si>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</si>
  <si>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</si>
  <si>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</si>
  <si>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</si>
  <si>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</si>
  <si>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</si>
  <si>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</si>
  <si>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</si>
  <si>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</si>
  <si>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</si>
  <si>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</si>
  <si>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</si>
  <si>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</si>
  <si>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</si>
  <si>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</si>
  <si>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</si>
  <si>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</si>
  <si>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</si>
  <si>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</si>
  <si>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</si>
  <si>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</si>
  <si>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</si>
  <si>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</si>
  <si>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</si>
  <si>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</si>
  <si>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</si>
  <si>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</si>
  <si>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</si>
  <si>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</si>
  <si>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</si>
  <si>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</si>
  <si>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</si>
  <si>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</si>
  <si>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</si>
  <si>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</si>
  <si>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</si>
  <si>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</si>
  <si>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</si>
  <si>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</si>
  <si>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</si>
  <si>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</si>
  <si>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</si>
  <si>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</si>
  <si>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</si>
  <si>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</si>
  <si>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</si>
  <si>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</si>
  <si>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</si>
  <si>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</si>
  <si>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</si>
  <si>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</si>
  <si>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</si>
  <si>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</si>
  <si>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</si>
  <si>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</si>
  <si>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</si>
  <si>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</si>
  <si>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</si>
  <si>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</si>
  <si>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</si>
  <si>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</si>
  <si>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</si>
  <si>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</si>
  <si>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</si>
  <si>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</si>
  <si>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</si>
  <si>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</si>
  <si>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</si>
  <si>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</si>
  <si>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</si>
  <si>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</si>
  <si>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</si>
  <si>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</si>
  <si>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</si>
  <si>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</si>
  <si>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</si>
  <si>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</si>
  <si>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</si>
  <si>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</si>
  <si>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</si>
  <si>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</si>
  <si>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</si>
  <si>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</si>
  <si>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</si>
  <si>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</si>
  <si>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</si>
  <si>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</si>
  <si>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</si>
  <si>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</si>
  <si>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</si>
  <si>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</si>
  <si>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</si>
  <si>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</si>
  <si>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</si>
  <si>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</si>
  <si>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</si>
  <si>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</si>
  <si>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</si>
  <si>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</si>
  <si>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</si>
  <si>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</si>
  <si>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</si>
  <si>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</si>
  <si>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</si>
  <si>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</si>
  <si>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</si>
  <si>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</si>
  <si>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</si>
  <si>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</si>
  <si>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</si>
  <si>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</si>
  <si>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</si>
  <si>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</si>
  <si>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</si>
  <si>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</si>
  <si>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</si>
  <si>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</si>
  <si>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</si>
  <si>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</si>
  <si>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</si>
  <si>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</si>
  <si>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</si>
  <si>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</si>
  <si>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</si>
  <si>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</si>
  <si>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</si>
  <si>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</si>
  <si>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</si>
  <si>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</si>
  <si>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</si>
  <si>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</si>
  <si>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</si>
  <si>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</si>
  <si>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</si>
  <si>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</si>
  <si>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</si>
  <si>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</si>
  <si>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</si>
  <si>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</si>
  <si>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</si>
  <si>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</si>
  <si>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</si>
  <si>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</si>
  <si>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</si>
  <si>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</si>
  <si>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</si>
  <si>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</si>
  <si>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</si>
  <si>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</si>
  <si>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</si>
  <si>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</si>
  <si>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</si>
  <si>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</si>
  <si>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</si>
  <si>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</si>
  <si>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</si>
  <si>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</si>
  <si>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</si>
  <si>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</si>
  <si>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</si>
  <si>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</si>
  <si>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</si>
  <si>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</si>
  <si>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</si>
  <si>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</si>
  <si>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</si>
  <si>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</si>
  <si>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</si>
  <si>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</si>
  <si>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</si>
  <si>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</si>
  <si>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</si>
  <si>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</si>
  <si>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</si>
  <si>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</si>
  <si>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</si>
  <si>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</si>
  <si>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</si>
  <si>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</si>
  <si>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</si>
  <si>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</si>
  <si>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</si>
  <si>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</si>
  <si>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</si>
  <si>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</si>
  <si>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</si>
  <si>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</si>
  <si>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</si>
  <si>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</si>
  <si>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</si>
  <si>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</si>
  <si>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</si>
  <si>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</si>
  <si>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</si>
  <si>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</si>
  <si>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</si>
  <si>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</si>
  <si>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</si>
  <si>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</si>
  <si>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</si>
  <si>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</si>
  <si>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</si>
  <si>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</si>
  <si>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</si>
  <si>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</si>
  <si>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</si>
  <si>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</si>
  <si>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</si>
  <si>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</si>
  <si>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</si>
  <si>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</si>
  <si>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</si>
  <si>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</si>
  <si>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</si>
  <si>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</si>
  <si>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</si>
  <si>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</si>
  <si>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</si>
  <si>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</si>
  <si>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</si>
  <si>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</si>
  <si>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</si>
  <si>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</si>
  <si>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</si>
  <si>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</si>
  <si>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</si>
  <si>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</si>
  <si>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</si>
  <si>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</si>
  <si>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</si>
  <si>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</si>
  <si>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</si>
  <si>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</si>
  <si>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</si>
  <si>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</si>
  <si>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</si>
  <si>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</si>
  <si>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</si>
  <si>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</si>
  <si>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</si>
  <si>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</si>
  <si>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</si>
  <si>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</si>
  <si>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</si>
  <si>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</si>
  <si>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</si>
  <si>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</si>
  <si>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</si>
  <si>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</si>
  <si>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</si>
  <si>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</si>
  <si>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</si>
  <si>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</si>
  <si>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</si>
  <si>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</si>
  <si>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</si>
  <si>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</si>
  <si>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</si>
  <si>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</si>
  <si>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</si>
  <si>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</si>
  <si>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</si>
  <si>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</si>
  <si>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</si>
  <si>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</si>
  <si>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</si>
  <si>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</si>
  <si>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</si>
  <si>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</si>
  <si>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</si>
  <si>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</si>
  <si>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</si>
  <si>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</si>
  <si>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</si>
  <si>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</si>
  <si>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</si>
  <si>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</si>
  <si>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</si>
  <si>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</si>
  <si>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</si>
  <si>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</si>
  <si>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</si>
  <si>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</si>
  <si>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</si>
  <si>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</si>
  <si>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</si>
  <si>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</si>
  <si>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</si>
  <si>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</si>
  <si>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</si>
  <si>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</si>
  <si>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</si>
  <si>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</si>
  <si>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</si>
  <si>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</si>
  <si>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</si>
  <si>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</si>
  <si>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</si>
  <si>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</si>
  <si>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</si>
  <si>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</si>
  <si>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</si>
  <si>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</si>
  <si>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</si>
  <si>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</si>
  <si>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</si>
  <si>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</si>
  <si>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</si>
  <si>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</si>
  <si>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</si>
  <si>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</si>
  <si>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</si>
  <si>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</si>
  <si>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</si>
  <si>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</si>
  <si>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</si>
  <si>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</si>
  <si>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</si>
  <si>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</si>
  <si>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</si>
  <si>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</si>
  <si>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</si>
  <si>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</si>
  <si>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</si>
  <si>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</si>
  <si>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</si>
  <si>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</si>
  <si>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</si>
  <si>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</si>
  <si>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</si>
  <si>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</si>
  <si>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</si>
  <si>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</si>
  <si>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</si>
  <si>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</si>
  <si>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</si>
  <si>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</si>
  <si>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</si>
  <si>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</si>
  <si>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</si>
  <si>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</si>
  <si>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</si>
  <si>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</si>
  <si>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</si>
  <si>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</si>
  <si>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</si>
  <si>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</si>
  <si>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</si>
  <si>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</si>
  <si>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</si>
  <si>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</si>
  <si>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</si>
  <si>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</si>
  <si>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</si>
  <si>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</si>
  <si>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</si>
  <si>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</si>
  <si>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</si>
  <si>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</si>
  <si>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</si>
  <si>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</si>
  <si>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</si>
  <si>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</si>
  <si>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</si>
  <si>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</si>
  <si>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</si>
  <si>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</si>
  <si>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</si>
  <si>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</si>
  <si>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</si>
  <si>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</si>
  <si>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</si>
  <si>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</si>
  <si>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</si>
  <si>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</si>
  <si>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</si>
  <si>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</si>
  <si>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</si>
  <si>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</si>
  <si>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</si>
  <si>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</si>
  <si>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</si>
  <si>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</si>
  <si>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</si>
  <si>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</si>
  <si>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</si>
  <si>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</si>
  <si>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</si>
  <si>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</si>
  <si>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</si>
  <si>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</si>
  <si>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</si>
  <si>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</si>
  <si>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</si>
  <si>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</si>
  <si>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</si>
  <si>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</si>
  <si>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</si>
  <si>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</si>
  <si>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</si>
  <si>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</si>
  <si>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</si>
  <si>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</si>
  <si>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</si>
  <si>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</si>
  <si>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</si>
  <si>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</si>
  <si>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</si>
  <si>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</si>
  <si>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</si>
  <si>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</si>
  <si>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</si>
  <si>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</si>
  <si>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</si>
  <si>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</si>
  <si>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</si>
  <si>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</si>
  <si>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</si>
  <si>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</si>
  <si>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</si>
  <si>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</si>
  <si>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</si>
  <si>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</si>
  <si>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</si>
  <si>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</si>
  <si>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</si>
  <si>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</si>
  <si>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</si>
  <si>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</si>
  <si>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</si>
  <si>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</si>
  <si>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</si>
  <si>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</si>
  <si>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</si>
  <si>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</si>
  <si>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</si>
  <si>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</si>
  <si>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</si>
  <si>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</si>
  <si>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</si>
  <si>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</si>
  <si>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</si>
  <si>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</si>
  <si>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</si>
  <si>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</si>
  <si>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</si>
  <si>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</si>
  <si>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</si>
  <si>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</si>
  <si>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</si>
  <si>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</si>
  <si>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</si>
  <si>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</si>
  <si>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</si>
  <si>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</si>
  <si>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</si>
  <si>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</si>
  <si>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</si>
  <si>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</si>
  <si>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</si>
  <si>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</si>
  <si>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</si>
  <si>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</si>
  <si>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</si>
  <si>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</si>
  <si>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</si>
  <si>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</si>
  <si>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</si>
  <si>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</si>
  <si>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</si>
  <si>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</si>
  <si>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</si>
  <si>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</si>
  <si>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</si>
  <si>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</si>
  <si>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</si>
  <si>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</si>
  <si>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</si>
  <si>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</si>
  <si>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</si>
  <si>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</si>
  <si>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</si>
  <si>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</si>
  <si>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</si>
  <si>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</si>
  <si>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</si>
  <si>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</si>
  <si>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</si>
  <si>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</si>
  <si>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</si>
  <si>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</si>
  <si>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</si>
  <si>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</si>
  <si>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</si>
  <si>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</si>
  <si>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</si>
  <si>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</si>
  <si>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</si>
  <si>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</si>
  <si>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</si>
  <si>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</si>
  <si>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</si>
  <si>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</si>
  <si>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</si>
  <si>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</si>
  <si>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</si>
  <si>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</si>
  <si>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</si>
  <si>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</si>
  <si>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</si>
  <si>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</si>
  <si>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</si>
  <si>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</si>
  <si>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</si>
  <si>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</si>
  <si>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</si>
  <si>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</si>
  <si>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</si>
  <si>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</si>
  <si>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</si>
  <si>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</si>
  <si>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</si>
  <si>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</si>
  <si>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</si>
  <si>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</si>
  <si>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</si>
  <si>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</si>
  <si>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</si>
  <si>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</si>
  <si>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</si>
  <si>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</si>
  <si>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</si>
  <si>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</si>
  <si>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</si>
  <si>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</si>
  <si>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</si>
  <si>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</si>
  <si>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</si>
  <si>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</si>
  <si>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</si>
  <si>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</si>
  <si>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</si>
  <si>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</si>
  <si>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</si>
  <si>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</si>
  <si>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</si>
  <si>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</si>
  <si>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</si>
  <si>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</si>
  <si>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</si>
  <si>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</si>
  <si>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</si>
  <si>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</si>
  <si>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</si>
  <si>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</si>
  <si>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</si>
  <si>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</si>
  <si>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</si>
  <si>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</si>
  <si>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</si>
  <si>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</si>
  <si>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</si>
  <si>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</si>
  <si>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</si>
  <si>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</si>
  <si>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</si>
  <si>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</si>
  <si>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</si>
  <si>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</si>
  <si>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</si>
  <si>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</si>
  <si>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</si>
  <si>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</si>
  <si>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</si>
  <si>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</si>
  <si>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</si>
  <si>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</si>
  <si>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</si>
  <si>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</si>
  <si>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</si>
  <si>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</si>
  <si>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</si>
  <si>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</si>
  <si>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</si>
  <si>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</si>
  <si>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</si>
  <si>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</si>
  <si>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</si>
  <si>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</si>
  <si>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</si>
  <si>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</si>
  <si>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</si>
  <si>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</si>
  <si>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</si>
  <si>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</si>
  <si>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</si>
  <si>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</si>
  <si>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</si>
  <si>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</si>
  <si>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</si>
  <si>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</si>
  <si>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</si>
  <si>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</si>
  <si>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</si>
  <si>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</si>
  <si>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</si>
  <si>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</si>
  <si>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</si>
  <si>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</si>
  <si>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</si>
  <si>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</si>
  <si>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</si>
  <si>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</si>
  <si>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</si>
  <si>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</si>
  <si>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</si>
  <si>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</si>
  <si>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</si>
  <si>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</si>
  <si>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</si>
  <si>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</si>
  <si>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</si>
  <si>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</si>
  <si>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</si>
  <si>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</si>
  <si>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</si>
  <si>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</si>
  <si>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</si>
  <si>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</si>
  <si>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</si>
  <si>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</si>
  <si>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</si>
  <si>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</si>
  <si>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</si>
  <si>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</si>
  <si>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</si>
  <si>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</si>
  <si>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</si>
  <si>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</si>
  <si>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</si>
  <si>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</si>
  <si>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</si>
  <si>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</si>
  <si>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</si>
  <si>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</si>
  <si>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</si>
  <si>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</si>
  <si>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</si>
  <si>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</si>
  <si>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</si>
  <si>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</si>
  <si>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</si>
  <si>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</si>
  <si>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</si>
  <si>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</si>
  <si>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</si>
  <si>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</si>
  <si>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</si>
  <si>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</si>
  <si>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</si>
  <si>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</si>
  <si>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</si>
  <si>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</si>
  <si>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</si>
  <si>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</si>
  <si>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</si>
  <si>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</si>
  <si>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</si>
  <si>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</si>
  <si>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</si>
  <si>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</si>
  <si>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</si>
  <si>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</si>
  <si>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</si>
  <si>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</si>
  <si>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</si>
  <si>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</si>
  <si>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</si>
  <si>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</si>
  <si>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</si>
  <si>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</si>
  <si>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</si>
  <si>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</si>
  <si>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</si>
  <si>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</si>
  <si>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</si>
  <si>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</si>
  <si>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</si>
  <si>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</si>
  <si>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</si>
  <si>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</si>
  <si>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</si>
  <si>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</si>
  <si>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</si>
  <si>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</si>
  <si>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</si>
  <si>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</si>
  <si>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</si>
  <si>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</si>
  <si>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</si>
  <si>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</si>
  <si>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</si>
  <si>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</si>
  <si>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</si>
  <si>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</si>
  <si>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</si>
  <si>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</si>
  <si>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</si>
  <si>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</si>
  <si>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</si>
  <si>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</si>
  <si>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</si>
  <si>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</si>
  <si>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</si>
  <si>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</si>
  <si>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</si>
  <si>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</si>
  <si>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</si>
  <si>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</si>
  <si>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</si>
  <si>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</si>
  <si>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</si>
  <si>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</si>
  <si>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</si>
  <si>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</si>
  <si>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</si>
  <si>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</si>
  <si>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</si>
  <si>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</si>
  <si>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</si>
  <si>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</si>
  <si>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</si>
  <si>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</si>
  <si>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</si>
  <si>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</si>
  <si>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</si>
  <si>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</si>
  <si>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</si>
  <si>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</si>
  <si>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</si>
  <si>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</si>
  <si>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</si>
  <si>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</si>
  <si>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</si>
  <si>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</si>
  <si>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</si>
  <si>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</si>
  <si>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</si>
  <si>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</si>
  <si>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</si>
  <si>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</si>
  <si>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</si>
  <si>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</si>
  <si>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</si>
  <si>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</si>
  <si>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</si>
  <si>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</si>
  <si>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</si>
  <si>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</si>
  <si>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</si>
  <si>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</si>
  <si>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</si>
  <si>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</si>
  <si>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</si>
  <si>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</si>
  <si>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</si>
  <si>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</si>
  <si>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</si>
  <si>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</si>
  <si>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</si>
  <si>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</si>
  <si>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</si>
  <si>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</si>
  <si>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</si>
  <si>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</si>
  <si>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</si>
  <si>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</si>
  <si>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</si>
  <si>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</si>
  <si>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</si>
  <si>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</si>
  <si>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</si>
  <si>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</si>
  <si>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</si>
  <si>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</si>
  <si>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</si>
  <si>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</si>
  <si>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</si>
  <si>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</si>
  <si>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</si>
  <si>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</si>
  <si>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</si>
  <si>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</si>
  <si>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</si>
  <si>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</si>
  <si>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</si>
  <si>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</si>
  <si>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</si>
  <si>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</si>
  <si>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</si>
  <si>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</si>
  <si>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</si>
  <si>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</si>
  <si>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</si>
  <si>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</si>
  <si>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</si>
  <si>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</si>
  <si>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</si>
  <si>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</si>
  <si>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</si>
  <si>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</si>
  <si>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</si>
  <si>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</si>
  <si>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</si>
  <si>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</si>
  <si>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</si>
  <si>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</si>
  <si>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</si>
  <si>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</si>
  <si>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</si>
  <si>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</si>
  <si>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</si>
  <si>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</si>
  <si>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</si>
  <si>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</si>
  <si>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</si>
  <si>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</si>
  <si>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</si>
  <si>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</si>
  <si>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</si>
  <si>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</si>
  <si>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</si>
  <si>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</si>
  <si>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</si>
  <si>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</si>
  <si>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</si>
  <si>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</si>
  <si>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</si>
  <si>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</si>
  <si>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</si>
  <si>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</si>
  <si>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</si>
  <si>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</si>
  <si>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</si>
  <si>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</si>
  <si>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</si>
  <si>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</si>
  <si>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</si>
  <si>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</si>
  <si>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</si>
  <si>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</si>
  <si>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</si>
  <si>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</si>
  <si>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</si>
  <si>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</si>
  <si>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</si>
  <si>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</si>
  <si>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</si>
  <si>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</si>
  <si>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</si>
  <si>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</si>
  <si>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</si>
  <si>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</si>
  <si>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</si>
  <si>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</si>
  <si>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</si>
  <si>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</si>
  <si>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</si>
  <si>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</si>
  <si>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</si>
  <si>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</si>
  <si>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</si>
  <si>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</si>
  <si>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</si>
  <si>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</si>
  <si>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</si>
  <si>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</si>
  <si>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</si>
  <si>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</si>
  <si>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</si>
  <si>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</si>
  <si>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</si>
  <si>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</si>
  <si>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</si>
  <si>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</si>
  <si>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</si>
  <si>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</si>
  <si>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</si>
  <si>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</si>
  <si>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</si>
  <si>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</si>
  <si>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</si>
  <si>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</si>
  <si>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</si>
  <si>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</si>
  <si>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</si>
  <si>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</si>
  <si>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</si>
  <si>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</si>
  <si>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</si>
  <si>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</si>
  <si>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</si>
  <si>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</si>
  <si>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</si>
  <si>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</si>
  <si>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</si>
  <si>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</si>
  <si>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</si>
  <si>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</si>
  <si>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</si>
  <si>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</si>
  <si>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</si>
  <si>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</si>
  <si>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</si>
  <si>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</si>
  <si>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</si>
  <si>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</si>
  <si>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</si>
  <si>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</si>
  <si>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</si>
  <si>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</si>
  <si>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</si>
  <si>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</si>
  <si>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</si>
  <si>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</si>
  <si>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</si>
  <si>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</si>
  <si>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</si>
  <si>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</si>
  <si>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</si>
  <si>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</si>
  <si>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</si>
  <si>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</si>
  <si>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</si>
  <si>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</si>
  <si>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</si>
  <si>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</si>
  <si>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</si>
  <si>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</si>
  <si>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</si>
  <si>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</si>
  <si>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</si>
  <si>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</si>
  <si>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</si>
  <si>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</si>
  <si>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</si>
  <si>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</si>
  <si>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</si>
  <si>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</si>
  <si>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</si>
  <si>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</si>
  <si>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</si>
  <si>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</si>
  <si>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</si>
  <si>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</si>
  <si>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</si>
  <si>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</si>
  <si>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</si>
  <si>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</si>
  <si>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</si>
  <si>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</si>
  <si>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</si>
  <si>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</si>
  <si>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</si>
  <si>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</si>
  <si>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</si>
  <si>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</si>
  <si>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</si>
  <si>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</si>
  <si>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</si>
  <si>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</si>
  <si>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</si>
  <si>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</si>
  <si>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</si>
  <si>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</si>
  <si>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</si>
  <si>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</si>
  <si>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</si>
  <si>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</si>
  <si>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</si>
  <si>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</si>
  <si>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</si>
  <si>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</si>
  <si>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</si>
  <si>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</si>
  <si>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</si>
  <si>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</si>
  <si>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</si>
  <si>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</si>
  <si>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</si>
  <si>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</si>
  <si>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</si>
  <si>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</si>
  <si>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</si>
  <si>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</si>
  <si>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</si>
  <si>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</si>
  <si>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</si>
  <si>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</si>
  <si>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</si>
  <si>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</si>
  <si>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</si>
  <si>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</si>
  <si>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</si>
  <si>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</si>
  <si>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</si>
  <si>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</si>
  <si>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</si>
  <si>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</si>
  <si>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</si>
  <si>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</si>
  <si>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</si>
  <si>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</si>
  <si>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</si>
  <si>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</si>
  <si>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</si>
  <si>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</si>
  <si>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</si>
  <si>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</si>
  <si>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</si>
  <si>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</si>
  <si>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</si>
  <si>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</si>
  <si>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</si>
  <si>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</si>
  <si>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</si>
  <si>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</si>
  <si>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</si>
  <si>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</si>
  <si>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</si>
  <si>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</si>
  <si>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</si>
  <si>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</si>
  <si>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</si>
  <si>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</si>
  <si>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</si>
  <si>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</si>
  <si>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</si>
  <si>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</si>
  <si>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</si>
  <si>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</si>
  <si>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</si>
  <si>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</si>
  <si>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</si>
  <si>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</si>
  <si>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</si>
  <si>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</si>
  <si>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</si>
  <si>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</si>
  <si>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</si>
  <si>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</si>
  <si>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</si>
  <si>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</si>
  <si>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</si>
  <si>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</si>
  <si>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</si>
  <si>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</si>
  <si>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</si>
  <si>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</si>
  <si>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</si>
  <si>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</si>
  <si>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</si>
  <si>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</si>
  <si>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</si>
  <si>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</si>
  <si>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</si>
  <si>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</si>
  <si>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</si>
  <si>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</si>
  <si>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</si>
  <si>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</si>
  <si>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</si>
  <si>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</si>
  <si>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</si>
  <si>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</si>
  <si>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</si>
  <si>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</si>
  <si>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</si>
  <si>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</si>
  <si>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</si>
  <si>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</si>
  <si>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</si>
  <si>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</si>
  <si>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</si>
  <si>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</si>
  <si>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</si>
  <si>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</si>
  <si>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</si>
  <si>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</si>
  <si>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</si>
  <si>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</si>
  <si>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</si>
  <si>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</si>
  <si>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</si>
  <si>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</si>
  <si>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</si>
  <si>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</si>
  <si>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</si>
  <si>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</si>
  <si>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</si>
  <si>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</si>
  <si>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</si>
  <si>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</si>
  <si>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</si>
  <si>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</si>
  <si>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</si>
  <si>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</si>
  <si>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</si>
  <si>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</si>
  <si>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</si>
  <si>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</si>
  <si>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</si>
  <si>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</si>
  <si>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</si>
  <si>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</si>
  <si>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</si>
  <si>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</si>
  <si>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</si>
  <si>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</si>
  <si>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</si>
  <si>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</si>
  <si>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</si>
  <si>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</si>
  <si>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</si>
  <si>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</si>
  <si>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</si>
  <si>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</si>
  <si>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</si>
  <si>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</si>
  <si>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</si>
  <si>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</si>
  <si>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</si>
  <si>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</si>
  <si>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</si>
  <si>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</si>
  <si>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</si>
  <si>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</si>
  <si>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</si>
  <si>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</si>
  <si>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</si>
  <si>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</si>
  <si>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</si>
  <si>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</si>
  <si>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</si>
  <si>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</si>
  <si>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</si>
  <si>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</si>
  <si>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</si>
  <si>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</si>
  <si>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</si>
  <si>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</si>
  <si>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</si>
  <si>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</si>
  <si>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</si>
  <si>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</si>
  <si>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</si>
  <si>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</si>
  <si>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</si>
  <si>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</si>
  <si>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</si>
  <si>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</si>
  <si>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</si>
  <si>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</si>
  <si>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</si>
  <si>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</si>
  <si>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</si>
  <si>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</si>
  <si>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</si>
  <si>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</si>
  <si>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</si>
  <si>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</si>
  <si>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</si>
  <si>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</si>
  <si>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</si>
  <si>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</si>
  <si>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</si>
  <si>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</si>
  <si>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</si>
  <si>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</si>
  <si>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</si>
  <si>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</si>
  <si>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</si>
  <si>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</si>
  <si>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</si>
  <si>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</si>
  <si>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</si>
  <si>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</si>
  <si>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</si>
  <si>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</si>
  <si>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</si>
  <si>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</si>
  <si>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</si>
  <si>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</si>
  <si>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</si>
  <si>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</si>
  <si>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</si>
  <si>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</si>
  <si>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</si>
  <si>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</si>
  <si>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</si>
  <si>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</si>
  <si>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</si>
  <si>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</si>
  <si>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</si>
  <si>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</si>
  <si>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</si>
  <si>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</si>
  <si>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</si>
  <si>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</si>
  <si>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</si>
  <si>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</si>
  <si>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</si>
  <si>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</si>
  <si>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</si>
  <si>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</si>
  <si>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</si>
  <si>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</si>
  <si>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</si>
  <si>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</si>
  <si>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</si>
  <si>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</si>
  <si>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</si>
  <si>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</si>
  <si>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</si>
  <si>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</si>
  <si>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</si>
  <si>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</si>
  <si>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</si>
  <si>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</si>
  <si>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</si>
  <si>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</si>
  <si>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</si>
  <si>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</si>
  <si>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</si>
  <si>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</si>
  <si>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</si>
  <si>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</si>
  <si>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</si>
  <si>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</si>
  <si>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</si>
  <si>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</si>
  <si>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</si>
  <si>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</si>
  <si>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</si>
  <si>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</si>
  <si>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</si>
  <si>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</si>
  <si>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</si>
  <si>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</si>
  <si>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</si>
  <si>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</si>
  <si>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</si>
  <si>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</si>
  <si>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</si>
  <si>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</si>
  <si>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</si>
  <si>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</si>
  <si>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</si>
  <si>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</si>
  <si>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</si>
  <si>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</si>
  <si>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</si>
  <si>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</si>
  <si>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</si>
  <si>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</si>
  <si>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</si>
  <si>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</si>
  <si>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</si>
  <si>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</si>
  <si>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</si>
  <si>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</si>
  <si>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</si>
  <si>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</si>
  <si>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</si>
  <si>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</si>
  <si>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</si>
  <si>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</si>
  <si>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</si>
  <si>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</si>
  <si>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</si>
  <si>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</si>
  <si>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</si>
  <si>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</si>
  <si>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</si>
  <si>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</si>
  <si>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</si>
  <si>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</si>
  <si>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</si>
  <si>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</si>
  <si>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</si>
  <si>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</si>
  <si>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</si>
  <si>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</si>
  <si>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</si>
  <si>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</si>
  <si>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</si>
  <si>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</si>
  <si>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</si>
  <si>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</si>
  <si>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</si>
  <si>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</si>
  <si>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</si>
  <si>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</si>
  <si>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</si>
  <si>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</si>
  <si>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</si>
  <si>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</si>
  <si>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</si>
  <si>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</si>
  <si>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</si>
  <si>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</si>
  <si>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</si>
  <si>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</si>
  <si>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</si>
  <si>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</si>
  <si>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</si>
  <si>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</si>
  <si>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</si>
  <si>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</si>
  <si>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</si>
  <si>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</si>
  <si>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</si>
  <si>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</si>
  <si>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</si>
  <si>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</si>
  <si>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</si>
  <si>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</si>
  <si>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</si>
  <si>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</si>
  <si>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</si>
  <si>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</si>
  <si>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</si>
  <si>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</si>
  <si>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</si>
  <si>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</si>
  <si>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</si>
  <si>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</si>
  <si>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</si>
  <si>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</si>
  <si>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</si>
  <si>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</si>
  <si>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</si>
  <si>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</si>
  <si>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</si>
  <si>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</si>
  <si>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</si>
  <si>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</si>
  <si>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</si>
  <si>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</si>
  <si>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</si>
  <si>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</si>
  <si>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</si>
  <si>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</si>
  <si>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</si>
  <si>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</si>
  <si>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</si>
  <si>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</si>
  <si>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</si>
  <si>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</si>
  <si>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</si>
  <si>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</si>
  <si>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</si>
  <si>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</si>
  <si>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</si>
  <si>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</si>
  <si>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</si>
  <si>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</si>
  <si>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</si>
  <si>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</si>
  <si>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</si>
  <si>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</si>
  <si>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</si>
  <si>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</si>
  <si>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</si>
  <si>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</si>
  <si>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</si>
  <si>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</si>
  <si>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</si>
  <si>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</si>
  <si>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</si>
  <si>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</si>
  <si>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</si>
  <si>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</si>
  <si>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</si>
  <si>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</si>
  <si>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</si>
  <si>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</si>
  <si>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</si>
  <si>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</si>
  <si>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</si>
  <si>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</si>
  <si>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</si>
  <si>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</si>
  <si>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</si>
  <si>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</si>
  <si>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</si>
  <si>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</si>
  <si>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</si>
  <si>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</si>
  <si>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</si>
  <si>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</si>
  <si>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</si>
  <si>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</si>
  <si>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</si>
  <si>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</si>
  <si>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</si>
  <si>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</si>
  <si>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</si>
  <si>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</si>
  <si>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</si>
  <si>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</si>
  <si>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</si>
  <si>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</si>
  <si>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</si>
  <si>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</si>
  <si>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</si>
  <si>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</si>
  <si>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</si>
  <si>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</si>
  <si>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</si>
  <si>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</si>
  <si>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</si>
  <si>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</si>
  <si>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</si>
  <si>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</si>
  <si>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</si>
  <si>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</si>
  <si>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</si>
  <si>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</si>
  <si>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</si>
  <si>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</si>
  <si>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</si>
  <si>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</si>
  <si>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</si>
  <si>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</si>
  <si>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</si>
  <si>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</si>
  <si>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</si>
  <si>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</si>
  <si>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</si>
  <si>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</si>
  <si>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</si>
  <si>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</si>
  <si>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</si>
  <si>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</si>
  <si>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</si>
  <si>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</si>
  <si>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</si>
  <si>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</si>
  <si>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</si>
  <si>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</si>
  <si>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</si>
  <si>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</si>
  <si>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</si>
  <si>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</si>
  <si>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</si>
  <si>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</si>
  <si>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</si>
  <si>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</si>
  <si>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</si>
  <si>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</si>
  <si>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</si>
  <si>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</si>
  <si>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</si>
  <si>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</si>
  <si>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</si>
  <si>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</si>
  <si>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</si>
  <si>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</si>
  <si>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</si>
  <si>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</si>
  <si>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</si>
  <si>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</si>
  <si>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</si>
  <si>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</si>
  <si>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</si>
  <si>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</si>
  <si>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</si>
  <si>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</si>
  <si>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</si>
  <si>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</si>
  <si>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</si>
  <si>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</si>
  <si>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</si>
  <si>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</si>
  <si>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</si>
  <si>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</si>
  <si>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</si>
  <si>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</si>
  <si>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</si>
  <si>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</si>
  <si>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</si>
  <si>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</si>
  <si>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</si>
  <si>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</si>
  <si>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</si>
  <si>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</si>
  <si>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</si>
  <si>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</si>
  <si>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</si>
  <si>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</si>
  <si>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</si>
  <si>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</si>
  <si>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</si>
  <si>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</si>
  <si>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</si>
  <si>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</si>
  <si>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</si>
  <si>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</si>
  <si>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</si>
  <si>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</si>
  <si>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</si>
  <si>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</si>
  <si>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</si>
  <si>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</si>
  <si>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</si>
  <si>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</si>
  <si>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</si>
  <si>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</si>
  <si>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</si>
  <si>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</si>
  <si>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</si>
  <si>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</si>
  <si>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</si>
  <si>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</si>
  <si>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</si>
  <si>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</si>
  <si>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</si>
  <si>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</si>
  <si>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</si>
  <si>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</si>
  <si>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</si>
  <si>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</si>
  <si>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</si>
  <si>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</si>
  <si>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</si>
  <si>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</si>
  <si>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</si>
  <si>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</si>
  <si>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</si>
  <si>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</si>
  <si>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</si>
  <si>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</si>
  <si>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</si>
  <si>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</si>
  <si>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</si>
  <si>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</si>
  <si>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</si>
  <si>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</si>
  <si>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</si>
  <si>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</si>
  <si>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</si>
  <si>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</si>
  <si>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</si>
  <si>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</si>
  <si>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</si>
  <si>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</si>
  <si>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</si>
  <si>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</si>
  <si>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</si>
  <si>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</si>
  <si>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</si>
  <si>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</si>
  <si>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</si>
  <si>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</si>
  <si>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</si>
  <si>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</si>
  <si>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</si>
  <si>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</si>
  <si>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</si>
  <si>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</si>
  <si>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</si>
  <si>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</si>
  <si>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</si>
  <si>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</si>
  <si>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</si>
  <si>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</si>
  <si>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</si>
  <si>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</si>
  <si>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</si>
  <si>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</si>
  <si>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</si>
  <si>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</si>
  <si>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</si>
  <si>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</si>
  <si>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</si>
  <si>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</si>
  <si>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</si>
  <si>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</si>
  <si>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</si>
  <si>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</si>
  <si>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</si>
  <si>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</si>
  <si>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</si>
  <si>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</si>
  <si>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</si>
  <si>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</si>
  <si>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</si>
  <si>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</si>
  <si>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</si>
  <si>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</si>
  <si>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</si>
  <si>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</si>
  <si>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</si>
  <si>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</si>
  <si>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</si>
  <si>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</si>
  <si>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</si>
  <si>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</si>
  <si>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</si>
  <si>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</si>
  <si>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</si>
  <si>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</si>
  <si>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</si>
  <si>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</si>
  <si>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</si>
  <si>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</si>
  <si>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</si>
  <si>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</si>
  <si>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</si>
  <si>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</si>
  <si>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</si>
  <si>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</si>
  <si>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</si>
  <si>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</si>
  <si>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</si>
  <si>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</si>
  <si>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</si>
  <si>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</si>
  <si>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</si>
  <si>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</si>
  <si>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</si>
  <si>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</si>
  <si>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</si>
  <si>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</si>
  <si>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</si>
  <si>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</si>
  <si>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</si>
  <si>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</si>
  <si>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</si>
  <si>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</si>
  <si>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</si>
  <si>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</si>
  <si>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</si>
  <si>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</si>
  <si>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</si>
  <si>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</si>
  <si>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</si>
  <si>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</si>
  <si>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</si>
  <si>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</si>
  <si>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</si>
  <si>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</si>
  <si>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</si>
  <si>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</si>
  <si>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</si>
  <si>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</si>
  <si>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</si>
  <si>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</si>
  <si>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</si>
  <si>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</si>
  <si>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</si>
  <si>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</si>
  <si>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</si>
  <si>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</si>
  <si>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</si>
  <si>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</si>
  <si>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</si>
  <si>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</si>
  <si>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</si>
  <si>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</si>
  <si>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</si>
  <si>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</si>
  <si>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</si>
  <si>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</si>
  <si>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</si>
  <si>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</si>
  <si>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</si>
  <si>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</si>
  <si>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</si>
  <si>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</si>
  <si>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</si>
  <si>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</si>
  <si>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</si>
  <si>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</si>
  <si>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</si>
  <si>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</si>
  <si>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</si>
  <si>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</si>
  <si>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</si>
  <si>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</si>
  <si>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</si>
  <si>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</si>
  <si>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</si>
  <si>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</si>
  <si>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</si>
  <si>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</si>
  <si>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</si>
  <si>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</si>
  <si>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</si>
  <si>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</si>
  <si>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</si>
  <si>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</si>
  <si>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</si>
  <si>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</si>
  <si>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</si>
  <si>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</si>
  <si>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</si>
  <si>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</si>
  <si>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</si>
  <si>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</si>
  <si>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</si>
  <si>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</si>
  <si>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</si>
  <si>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</si>
  <si>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</si>
  <si>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</si>
  <si>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</si>
  <si>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</si>
  <si>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</si>
  <si>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</si>
  <si>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</si>
  <si>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</si>
  <si>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</si>
  <si>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</si>
  <si>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</si>
  <si>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</si>
  <si>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</si>
  <si>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</si>
  <si>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</si>
  <si>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</si>
  <si>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</si>
  <si>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</si>
  <si>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</si>
  <si>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</si>
  <si>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</si>
  <si>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</si>
  <si>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</si>
  <si>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</si>
  <si>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</si>
  <si>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</si>
  <si>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</si>
  <si>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</si>
  <si>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</si>
  <si>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</si>
  <si>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</si>
  <si>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</si>
  <si>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</si>
  <si>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</si>
  <si>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</si>
  <si>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</si>
  <si>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</si>
  <si>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</si>
  <si>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</si>
  <si>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</si>
  <si>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</si>
  <si>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</si>
  <si>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</si>
  <si>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</si>
  <si>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</si>
  <si>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</si>
  <si>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</si>
  <si>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</si>
  <si>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</si>
  <si>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</si>
  <si>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</si>
  <si>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</si>
  <si>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</si>
  <si>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</si>
  <si>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</si>
  <si>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</si>
  <si>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</si>
  <si>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</si>
  <si>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</si>
  <si>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</si>
  <si>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</si>
  <si>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</si>
  <si>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</si>
  <si>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</si>
  <si>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</si>
  <si>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</si>
  <si>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</si>
  <si>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</si>
  <si>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</si>
  <si>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</si>
  <si>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</si>
  <si>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</si>
  <si>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</si>
  <si>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</si>
  <si>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</si>
  <si>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</si>
  <si>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</si>
  <si>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</si>
  <si>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</si>
  <si>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</si>
  <si>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</si>
  <si>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</si>
  <si>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</si>
  <si>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</si>
  <si>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</si>
  <si>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</si>
  <si>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</si>
  <si>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</si>
  <si>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</si>
  <si>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</si>
  <si>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</si>
  <si>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</si>
  <si>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</si>
  <si>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</si>
  <si>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</si>
  <si>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</si>
  <si>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</si>
  <si>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</si>
  <si>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</si>
  <si>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</si>
  <si>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</si>
  <si>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</si>
  <si>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</si>
  <si>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</si>
  <si>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</si>
  <si>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</si>
  <si>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</si>
  <si>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</si>
  <si>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</si>
  <si>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</si>
  <si>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</si>
  <si>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</si>
  <si>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</si>
  <si>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</si>
  <si>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</si>
  <si>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</si>
  <si>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</si>
  <si>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</si>
  <si>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</si>
  <si>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</si>
  <si>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</si>
  <si>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</si>
  <si>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</si>
  <si>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</si>
  <si>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</si>
  <si>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</si>
  <si>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</si>
  <si>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</si>
  <si>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</si>
  <si>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</si>
  <si>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</si>
  <si>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</si>
  <si>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</si>
  <si>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</si>
  <si>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</si>
  <si>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</si>
  <si>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</si>
  <si>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</si>
  <si>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</si>
  <si>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</si>
  <si>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</si>
  <si>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</si>
  <si>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</si>
  <si>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</si>
  <si>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</si>
  <si>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</si>
  <si>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</si>
  <si>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</si>
  <si>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</si>
  <si>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</si>
  <si>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</si>
  <si>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</si>
  <si>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</si>
  <si>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</si>
  <si>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</si>
  <si>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</si>
  <si>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</si>
  <si>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</si>
  <si>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</si>
  <si>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</si>
  <si>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</si>
  <si>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</si>
  <si>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</si>
  <si>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</si>
  <si>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</si>
  <si>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</si>
  <si>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</si>
  <si>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</si>
  <si>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</si>
  <si>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</si>
  <si>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</si>
  <si>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</si>
  <si>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</si>
  <si>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</si>
  <si>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</si>
  <si>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</si>
  <si>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</si>
  <si>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</si>
  <si>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</si>
  <si>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</si>
  <si>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</si>
  <si>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</si>
  <si>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</si>
  <si>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</si>
  <si>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</si>
  <si>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</si>
  <si>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</si>
  <si>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</si>
  <si>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</si>
  <si>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</si>
  <si>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</si>
  <si>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</si>
  <si>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</si>
  <si>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</si>
  <si>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</si>
  <si>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</si>
  <si>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</si>
  <si>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</si>
  <si>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</si>
  <si>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</si>
  <si>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</si>
  <si>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</si>
  <si>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</si>
  <si>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</si>
  <si>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</si>
  <si>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</si>
  <si>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</si>
  <si>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</si>
  <si>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</si>
  <si>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</si>
  <si>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</si>
  <si>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</si>
  <si>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</si>
  <si>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</si>
  <si>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</si>
  <si>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</si>
  <si>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</si>
  <si>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</si>
  <si>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</si>
  <si>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</si>
  <si>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</si>
  <si>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</si>
  <si>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</si>
  <si>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</si>
  <si>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</si>
  <si>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</si>
  <si>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</si>
  <si>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</si>
  <si>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</si>
  <si>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</si>
  <si>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</si>
  <si>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</si>
  <si>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</si>
  <si>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</si>
  <si>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</si>
  <si>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</si>
  <si>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</si>
  <si>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</si>
  <si>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</si>
  <si>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</si>
  <si>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</si>
  <si>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</si>
  <si>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</si>
  <si>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</si>
  <si>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</si>
  <si>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</si>
  <si>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</si>
  <si>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</si>
  <si>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</si>
  <si>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</si>
  <si>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</si>
  <si>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</si>
  <si>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</si>
  <si>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</si>
  <si>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</si>
  <si>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</si>
  <si>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</si>
  <si>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</si>
  <si>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</si>
  <si>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</si>
  <si>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</si>
  <si>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</si>
  <si>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</si>
  <si>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</si>
  <si>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</si>
  <si>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</si>
  <si>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</si>
  <si>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</si>
  <si>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</si>
  <si>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</si>
  <si>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</si>
  <si>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</si>
  <si>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</si>
  <si>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</si>
  <si>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</si>
  <si>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</si>
  <si>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</si>
  <si>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</si>
  <si>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</si>
  <si>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</si>
  <si>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</si>
  <si>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</si>
  <si>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</si>
  <si>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</si>
  <si>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</si>
  <si>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</si>
  <si>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</si>
  <si>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</si>
  <si>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</si>
  <si>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</si>
  <si>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</si>
  <si>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</si>
  <si>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</si>
  <si>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</si>
  <si>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</si>
  <si>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</si>
  <si>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</si>
  <si>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</si>
  <si>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</si>
  <si>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</si>
  <si>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</si>
  <si>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</si>
  <si>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</si>
  <si>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</si>
  <si>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</si>
  <si>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</si>
  <si>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</si>
  <si>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</si>
  <si>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</si>
  <si>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</si>
  <si>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</si>
  <si>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</si>
  <si>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</si>
  <si>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</si>
  <si>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</si>
  <si>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</si>
  <si>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</si>
  <si>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</si>
  <si>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</si>
  <si>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</si>
  <si>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</si>
  <si>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</si>
  <si>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</si>
  <si>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</si>
  <si>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</si>
  <si>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</si>
  <si>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</si>
  <si>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</si>
  <si>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</si>
  <si>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</si>
  <si>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</si>
  <si>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</si>
  <si>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</si>
  <si>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</si>
  <si>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</si>
  <si>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</si>
  <si>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</si>
  <si>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</si>
  <si>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</si>
  <si>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</si>
  <si>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</si>
  <si>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</si>
  <si>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</si>
  <si>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</si>
  <si>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</si>
  <si>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</si>
  <si>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</si>
  <si>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</si>
  <si>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</si>
  <si>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</si>
  <si>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</si>
  <si>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</si>
  <si>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</si>
  <si>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</si>
  <si>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</si>
  <si>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</si>
  <si>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</si>
  <si>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</si>
  <si>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</si>
  <si>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</si>
  <si>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</si>
  <si>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</si>
  <si>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</si>
  <si>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</si>
  <si>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</si>
  <si>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</si>
  <si>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</si>
  <si>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</si>
  <si>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</si>
  <si>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</si>
  <si>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</si>
  <si>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</si>
  <si>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</si>
  <si>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</si>
  <si>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</si>
  <si>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</si>
  <si>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</si>
  <si>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</si>
  <si>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</si>
  <si>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</si>
  <si>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</si>
  <si>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</si>
  <si>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</si>
  <si>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</si>
  <si>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</si>
  <si>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</si>
  <si>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</si>
  <si>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</si>
  <si>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</si>
  <si>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</si>
  <si>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</si>
  <si>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</si>
  <si>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</si>
  <si>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</si>
  <si>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</si>
  <si>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</si>
  <si>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</si>
  <si>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</si>
  <si>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</si>
  <si>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</si>
  <si>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</si>
  <si>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</si>
  <si>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</si>
  <si>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</si>
  <si>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</si>
  <si>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</si>
  <si>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</si>
  <si>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</si>
  <si>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</si>
  <si>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</si>
  <si>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</si>
  <si>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</si>
  <si>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</si>
  <si>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</si>
  <si>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</si>
  <si>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</si>
  <si>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</si>
  <si>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</si>
  <si>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</si>
  <si>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</si>
  <si>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</si>
  <si>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</si>
  <si>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</si>
  <si>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</si>
  <si>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</si>
  <si>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</si>
  <si>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</si>
  <si>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</si>
  <si>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</si>
  <si>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</si>
  <si>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</si>
  <si>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</si>
  <si>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</si>
  <si>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</si>
  <si>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</si>
  <si>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</si>
  <si>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</si>
  <si>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</si>
  <si>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</si>
  <si>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</si>
  <si>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</si>
  <si>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</si>
  <si>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</si>
  <si>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</si>
  <si>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</si>
  <si>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</si>
  <si>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</si>
  <si>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</si>
  <si>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</si>
  <si>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</si>
  <si>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</si>
  <si>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</si>
  <si>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</si>
  <si>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</si>
  <si>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</si>
  <si>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</si>
  <si>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</si>
  <si>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</si>
  <si>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</si>
  <si>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</si>
  <si>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</si>
  <si>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</si>
  <si>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</si>
  <si>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</si>
  <si>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</si>
  <si>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</si>
  <si>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</si>
  <si>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</si>
  <si>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</si>
  <si>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</si>
  <si>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</si>
  <si>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</si>
  <si>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</si>
  <si>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</si>
  <si>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</si>
  <si>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</si>
  <si>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</si>
  <si>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</si>
  <si>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</si>
  <si>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</si>
  <si>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</si>
  <si>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</si>
  <si>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</si>
  <si>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</si>
  <si>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</si>
  <si>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</si>
  <si>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</si>
  <si>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</si>
  <si>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</si>
  <si>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</si>
  <si>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</si>
  <si>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</si>
  <si>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</si>
  <si>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</si>
  <si>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</si>
  <si>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</si>
  <si>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</si>
  <si>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</si>
  <si>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</si>
  <si>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</si>
  <si>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</si>
  <si>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</si>
  <si>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</si>
  <si>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</si>
  <si>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</si>
  <si>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</si>
  <si>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</si>
  <si>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</si>
  <si>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</si>
  <si>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</si>
  <si>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</si>
  <si>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</si>
  <si>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</si>
  <si>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</si>
  <si>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</si>
  <si>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</si>
  <si>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</si>
  <si>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</si>
  <si>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</si>
  <si>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</si>
  <si>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</si>
  <si>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</si>
  <si>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</si>
  <si>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</si>
  <si>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</si>
  <si>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</si>
  <si>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</si>
  <si>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</si>
  <si>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</si>
  <si>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</si>
  <si>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</si>
  <si>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</si>
  <si>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</si>
  <si>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</si>
  <si>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</si>
  <si>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</si>
  <si>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</si>
  <si>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</si>
  <si>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</si>
  <si>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</si>
  <si>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</si>
  <si>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</si>
  <si>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</si>
  <si>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</si>
  <si>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</si>
  <si>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</si>
  <si>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</si>
  <si>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</si>
  <si>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</si>
  <si>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</si>
  <si>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</si>
  <si>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</si>
  <si>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</si>
  <si>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</si>
  <si>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</si>
  <si>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</si>
  <si>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</si>
  <si>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</si>
  <si>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</si>
  <si>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</si>
  <si>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</si>
  <si>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</si>
  <si>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</si>
  <si>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</si>
  <si>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</si>
  <si>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</si>
  <si>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</si>
  <si>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</si>
  <si>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</si>
  <si>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</si>
  <si>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</si>
  <si>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</si>
  <si>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</si>
  <si>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</si>
  <si>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</si>
  <si>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</si>
  <si>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</si>
  <si>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</si>
  <si>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</si>
  <si>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</si>
  <si>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</si>
  <si>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</si>
  <si>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</si>
  <si>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</si>
  <si>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</si>
  <si>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</si>
  <si>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</si>
  <si>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</si>
  <si>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</si>
  <si>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</si>
  <si>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</si>
  <si>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</si>
  <si>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</si>
  <si>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</si>
  <si>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</si>
  <si>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</si>
  <si>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</si>
  <si>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</si>
  <si>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</si>
  <si>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</si>
  <si>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</si>
  <si>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</si>
  <si>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</si>
  <si>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</si>
  <si>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</si>
  <si>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</si>
  <si>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</si>
  <si>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</si>
  <si>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</si>
  <si>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</si>
  <si>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</si>
  <si>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</si>
  <si>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</si>
  <si>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</si>
  <si>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</si>
  <si>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</si>
  <si>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</si>
  <si>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</si>
  <si>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</si>
  <si>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</si>
  <si>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</si>
  <si>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</si>
  <si>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</si>
  <si>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</si>
  <si>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</si>
  <si>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</si>
  <si>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</si>
  <si>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</si>
  <si>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</si>
  <si>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</si>
  <si>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</si>
  <si>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</si>
  <si>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</si>
  <si>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</si>
  <si>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</si>
  <si>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</si>
  <si>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</si>
  <si>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</si>
  <si>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</si>
  <si>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</si>
  <si>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</si>
  <si>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</si>
  <si>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</si>
  <si>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</si>
  <si>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</si>
  <si>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</si>
  <si>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</si>
  <si>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</si>
  <si>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</si>
  <si>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</si>
  <si>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</si>
  <si>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</si>
  <si>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</si>
  <si>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</si>
  <si>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</si>
  <si>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</si>
  <si>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</si>
  <si>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</si>
  <si>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</si>
  <si>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</si>
  <si>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</si>
  <si>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</si>
  <si>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</si>
  <si>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</si>
  <si>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</si>
  <si>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</si>
  <si>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</si>
  <si>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</si>
  <si>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</si>
  <si>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</si>
  <si>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</si>
  <si>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</si>
  <si>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</si>
  <si>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</si>
  <si>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</si>
  <si>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</si>
  <si>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</si>
  <si>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</si>
  <si>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</si>
  <si>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</si>
  <si>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</si>
  <si>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</si>
  <si>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</si>
  <si>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</si>
  <si>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</si>
  <si>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</si>
  <si>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</si>
  <si>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</si>
  <si>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</si>
  <si>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</si>
  <si>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</si>
  <si>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</si>
  <si>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</si>
  <si>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</si>
  <si>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</si>
  <si>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</si>
  <si>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</si>
  <si>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</si>
  <si>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</si>
  <si>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</si>
  <si>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</si>
  <si>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</si>
  <si>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</si>
  <si>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</si>
  <si>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</si>
  <si>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</si>
  <si>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</si>
  <si>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</si>
  <si>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</si>
  <si>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</si>
  <si>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</si>
  <si>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</si>
  <si>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</si>
  <si>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</si>
  <si>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</si>
  <si>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</si>
  <si>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</si>
  <si>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</si>
  <si>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</si>
  <si>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</si>
  <si>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</si>
  <si>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</si>
  <si>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</si>
  <si>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</si>
  <si>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</si>
  <si>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</si>
  <si>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</si>
  <si>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</si>
  <si>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</si>
  <si>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</si>
  <si>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</si>
  <si>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</si>
  <si>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</si>
  <si>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</si>
  <si>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</si>
  <si>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</si>
  <si>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</si>
  <si>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</si>
  <si>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</si>
  <si>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</si>
  <si>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</si>
  <si>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</si>
  <si>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</si>
  <si>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</si>
  <si>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</si>
  <si>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</si>
  <si>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</si>
  <si>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</si>
  <si>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</si>
  <si>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</si>
  <si>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</si>
  <si>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</si>
  <si>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</si>
  <si>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</si>
  <si>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</si>
  <si>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</si>
  <si>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</si>
  <si>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</si>
  <si>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</si>
  <si>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</si>
  <si>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</si>
  <si>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</si>
  <si>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</si>
  <si>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</si>
  <si>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</si>
  <si>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</si>
  <si>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</si>
  <si>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</si>
  <si>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</si>
  <si>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</si>
  <si>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</si>
  <si>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</si>
  <si>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</si>
  <si>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</si>
  <si>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</si>
  <si>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</si>
  <si>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</si>
  <si>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</si>
  <si>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</si>
  <si>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</si>
  <si>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</si>
  <si>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</si>
  <si>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</si>
  <si>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</si>
  <si>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</si>
  <si>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</si>
  <si>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</si>
  <si>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</si>
  <si>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</si>
  <si>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</si>
  <si>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</si>
  <si>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</si>
  <si>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</si>
  <si>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</si>
  <si>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</si>
  <si>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</si>
  <si>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</si>
  <si>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</si>
  <si>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</si>
  <si>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</si>
  <si>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</si>
  <si>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</si>
  <si>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</si>
  <si>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</si>
  <si>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</si>
  <si>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</si>
  <si>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</si>
  <si>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</si>
  <si>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</si>
  <si>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</si>
  <si>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</si>
  <si>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</si>
  <si>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</si>
  <si>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</si>
  <si>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</si>
  <si>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</si>
  <si>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</si>
  <si>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</si>
  <si>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</si>
  <si>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</si>
  <si>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</si>
  <si>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</si>
  <si>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</si>
  <si>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</si>
  <si>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</si>
  <si>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</si>
  <si>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</si>
  <si>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</si>
  <si>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</si>
  <si>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</si>
  <si>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</si>
  <si>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</si>
  <si>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</si>
  <si>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</si>
  <si>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</si>
  <si>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</si>
  <si>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</si>
  <si>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</si>
  <si>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</si>
  <si>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</si>
  <si>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</si>
  <si>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</si>
  <si>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</si>
  <si>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</si>
  <si>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</si>
  <si>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</si>
  <si>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</si>
  <si>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</si>
  <si>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</si>
  <si>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</si>
  <si>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</si>
  <si>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</si>
  <si>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</si>
  <si>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</si>
  <si>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</si>
  <si>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</si>
  <si>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</si>
  <si>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</si>
  <si>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</si>
  <si>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</si>
  <si>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</si>
  <si>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</si>
  <si>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</si>
  <si>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</si>
  <si>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</si>
  <si>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</si>
  <si>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</si>
  <si>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</si>
  <si>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</si>
  <si>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</si>
  <si>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</si>
  <si>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</si>
  <si>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</si>
  <si>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</si>
  <si>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</si>
  <si>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</si>
  <si>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</si>
  <si>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</si>
  <si>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</si>
  <si>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</si>
  <si>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</si>
  <si>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</si>
  <si>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</si>
  <si>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</si>
  <si>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</si>
  <si>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</si>
  <si>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</si>
  <si>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</si>
  <si>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</si>
  <si>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</si>
  <si>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</si>
  <si>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</si>
  <si>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</si>
  <si>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</si>
  <si>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</si>
  <si>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</si>
  <si>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</si>
  <si>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</si>
  <si>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</si>
  <si>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</si>
  <si>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</si>
  <si>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</si>
  <si>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</si>
  <si>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</si>
  <si>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</si>
  <si>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</si>
  <si>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</si>
  <si>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</si>
  <si>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</si>
  <si>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</si>
  <si>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</si>
  <si>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</si>
  <si>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</si>
  <si>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</si>
  <si>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</si>
  <si>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</si>
  <si>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</si>
  <si>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</si>
  <si>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</si>
  <si>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</si>
  <si>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</si>
  <si>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</si>
  <si>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</si>
  <si>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</si>
  <si>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</si>
  <si>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</si>
  <si>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</si>
  <si>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</si>
  <si>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</si>
  <si>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</si>
  <si>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</si>
  <si>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</si>
  <si>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</si>
  <si>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</si>
  <si>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</si>
  <si>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</si>
  <si>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</si>
  <si>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</si>
  <si>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</si>
  <si>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</si>
  <si>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</si>
  <si>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</si>
  <si>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</si>
  <si>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</si>
  <si>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</si>
  <si>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</si>
  <si>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</si>
  <si>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</si>
  <si>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</si>
  <si>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</si>
  <si>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</si>
  <si>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</si>
  <si>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</si>
  <si>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</si>
  <si>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</si>
  <si>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</si>
  <si>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</si>
  <si>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</si>
  <si>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</si>
  <si>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</si>
  <si>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</si>
  <si>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</si>
  <si>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</si>
  <si>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</si>
  <si>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</si>
  <si>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</si>
  <si>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</si>
  <si>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</si>
  <si>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</si>
  <si>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</si>
  <si>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</si>
  <si>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</si>
  <si>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</si>
  <si>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</si>
  <si>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</si>
  <si>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</si>
  <si>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</si>
  <si>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</si>
  <si>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</si>
  <si>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</si>
  <si>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</si>
  <si>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</si>
  <si>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</si>
  <si>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</si>
  <si>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</si>
  <si>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</si>
  <si>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</si>
  <si>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</si>
  <si>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</si>
  <si>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</si>
  <si>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</si>
  <si>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</si>
  <si>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</si>
  <si>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</si>
  <si>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</si>
  <si>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</si>
  <si>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</si>
  <si>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</si>
  <si>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</si>
  <si>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</si>
  <si>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</si>
  <si>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</si>
  <si>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</si>
  <si>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</si>
  <si>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</si>
  <si>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</si>
  <si>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</si>
  <si>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</si>
  <si>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</si>
  <si>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</si>
  <si>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</si>
  <si>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</si>
  <si>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</si>
  <si>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</si>
  <si>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</si>
  <si>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</si>
  <si>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</si>
  <si>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</si>
  <si>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</si>
  <si>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</si>
  <si>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</si>
  <si>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</si>
  <si>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</si>
  <si>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</si>
  <si>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</si>
  <si>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</si>
  <si>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</si>
  <si>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</si>
  <si>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</si>
  <si>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</si>
  <si>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</si>
  <si>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</si>
  <si>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</si>
  <si>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</si>
  <si>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</si>
  <si>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</si>
  <si>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</si>
  <si>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</si>
  <si>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</si>
  <si>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</si>
  <si>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</si>
  <si>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</si>
  <si>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</si>
  <si>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</si>
  <si>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</si>
  <si>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</si>
  <si>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</si>
  <si>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</si>
  <si>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</si>
  <si>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</si>
  <si>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</si>
  <si>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</si>
  <si>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</si>
  <si>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</si>
  <si>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</si>
  <si>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</si>
  <si>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</si>
  <si>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</si>
  <si>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</si>
  <si>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</si>
  <si>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</si>
  <si>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</si>
  <si>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</si>
  <si>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</si>
  <si>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</si>
  <si>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</si>
  <si>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</si>
  <si>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</si>
  <si>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</si>
  <si>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</si>
  <si>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</si>
  <si>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</si>
  <si>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</si>
  <si>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</si>
  <si>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</si>
  <si>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</si>
  <si>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</si>
  <si>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</si>
  <si>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</si>
  <si>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</si>
  <si>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</si>
  <si>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</si>
  <si>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</si>
  <si>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</si>
  <si>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</si>
  <si>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</si>
  <si>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</si>
  <si>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</si>
  <si>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</si>
  <si>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</si>
  <si>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</si>
  <si>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</si>
  <si>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</si>
  <si>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</si>
  <si>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</si>
  <si>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</si>
  <si>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</si>
  <si>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</si>
  <si>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</si>
  <si>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</si>
  <si>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</si>
  <si>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</si>
  <si>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</si>
  <si>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</si>
  <si>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</si>
  <si>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</si>
  <si>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</si>
  <si>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</si>
  <si>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</si>
  <si>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</si>
  <si>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</si>
  <si>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</si>
  <si>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</si>
  <si>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</si>
  <si>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</si>
  <si>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</si>
  <si>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</si>
  <si>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</si>
  <si>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</si>
  <si>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</si>
  <si>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</si>
  <si>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</si>
  <si>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</si>
  <si>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</si>
  <si>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</si>
  <si>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</si>
  <si>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</si>
  <si>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</si>
  <si>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</si>
  <si>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</si>
  <si>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</si>
  <si>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</si>
  <si>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</si>
  <si>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</si>
  <si>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</si>
  <si>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</si>
  <si>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</si>
  <si>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</si>
  <si>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</si>
  <si>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</si>
  <si>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</si>
  <si>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</si>
  <si>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</si>
  <si>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</si>
  <si>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</si>
  <si>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</si>
  <si>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</si>
  <si>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</si>
  <si>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</si>
  <si>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</si>
  <si>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</si>
  <si>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</si>
  <si>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</si>
  <si>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</si>
  <si>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</si>
  <si>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</si>
  <si>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</si>
  <si>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</si>
  <si>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</si>
  <si>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</si>
  <si>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</si>
  <si>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</si>
  <si>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</si>
  <si>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</si>
  <si>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</si>
  <si>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</si>
  <si>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</si>
  <si>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</si>
  <si>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</si>
  <si>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</si>
  <si>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</si>
  <si>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</si>
  <si>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</si>
  <si>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</si>
  <si>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</si>
  <si>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</si>
  <si>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</si>
  <si>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</si>
  <si>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</si>
  <si>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</si>
  <si>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</si>
  <si>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</si>
  <si>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</si>
  <si>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</si>
  <si>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</si>
  <si>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</si>
  <si>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</si>
  <si>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</si>
  <si>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</si>
  <si>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</si>
  <si>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</si>
  <si>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</si>
  <si>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</si>
  <si>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</si>
  <si>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</si>
  <si>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</si>
  <si>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</si>
  <si>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</si>
  <si>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</si>
  <si>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</si>
  <si>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</si>
  <si>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</si>
  <si>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</si>
  <si>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</si>
  <si>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</si>
  <si>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</si>
  <si>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</si>
  <si>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</si>
  <si>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</si>
  <si>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</si>
  <si>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</si>
  <si>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</si>
  <si>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</si>
  <si>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</si>
  <si>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</si>
  <si>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</si>
  <si>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</si>
  <si>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</si>
  <si>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</si>
  <si>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</si>
  <si>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</si>
  <si>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</si>
  <si>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</si>
  <si>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</si>
  <si>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</si>
  <si>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</si>
  <si>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</si>
  <si>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</si>
  <si>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</si>
  <si>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</si>
  <si>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</si>
  <si>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</si>
  <si>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</si>
  <si>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</si>
  <si>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</si>
  <si>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</si>
  <si>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</si>
  <si>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</si>
  <si>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</si>
  <si>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</si>
  <si>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</si>
  <si>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</si>
  <si>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</si>
  <si>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</si>
  <si>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</si>
  <si>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</si>
  <si>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</si>
  <si>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</si>
  <si>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</si>
  <si>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</si>
  <si>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</si>
  <si>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</si>
  <si>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</si>
  <si>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</si>
  <si>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</si>
  <si>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</si>
  <si>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</si>
  <si>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</si>
  <si>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</si>
  <si>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</si>
  <si>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</si>
  <si>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</si>
  <si>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</si>
  <si>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</si>
  <si>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</si>
  <si>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</si>
  <si>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</si>
  <si>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</si>
  <si>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</si>
  <si>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</si>
  <si>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</si>
  <si>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</si>
  <si>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</si>
  <si>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</si>
  <si>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</si>
  <si>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</si>
  <si>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</si>
  <si>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</si>
  <si>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</si>
  <si>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</si>
  <si>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</si>
  <si>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</si>
  <si>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</si>
  <si>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</si>
  <si>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</si>
  <si>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</si>
  <si>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</si>
  <si>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</si>
  <si>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</si>
  <si>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</si>
  <si>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</si>
  <si>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</si>
  <si>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</si>
  <si>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</si>
  <si>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</si>
  <si>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</si>
  <si>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</si>
  <si>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</si>
  <si>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</si>
  <si>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</si>
  <si>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</si>
  <si>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</si>
  <si>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</si>
  <si>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</si>
  <si>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</si>
  <si>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</si>
  <si>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</si>
  <si>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</si>
  <si>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</si>
  <si>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</si>
  <si>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</si>
  <si>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</si>
  <si>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</si>
  <si>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</si>
  <si>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</si>
  <si>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</si>
  <si>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</si>
  <si>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</si>
  <si>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</si>
  <si>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</si>
  <si>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</si>
  <si>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</si>
  <si>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</si>
  <si>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</si>
  <si>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</si>
  <si>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</si>
  <si>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</si>
  <si>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</si>
  <si>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</si>
  <si>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</si>
  <si>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</si>
  <si>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</si>
  <si>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</si>
  <si>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</si>
  <si>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</si>
  <si>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</si>
  <si>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</si>
  <si>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</si>
  <si>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</si>
  <si>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</si>
  <si>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</si>
  <si>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</si>
  <si>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</si>
  <si>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</si>
  <si>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</si>
  <si>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</si>
  <si>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</si>
  <si>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</si>
  <si>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</si>
  <si>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</si>
  <si>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</si>
  <si>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</si>
  <si>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</si>
  <si>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</si>
  <si>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</si>
  <si>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</si>
  <si>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</si>
  <si>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</si>
  <si>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</si>
  <si>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</si>
  <si>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</si>
  <si>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</si>
  <si>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</si>
  <si>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</si>
  <si>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</si>
  <si>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</si>
  <si>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</si>
  <si>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</si>
  <si>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</si>
  <si>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</si>
  <si>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</si>
  <si>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</si>
  <si>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</si>
  <si>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</si>
  <si>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</si>
  <si>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</si>
  <si>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</si>
  <si>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</si>
  <si>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</si>
  <si>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</si>
  <si>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</si>
  <si>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</si>
  <si>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</si>
  <si>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</si>
  <si>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</si>
  <si>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</si>
  <si>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</si>
  <si>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</si>
  <si>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</si>
  <si>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</si>
  <si>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</si>
  <si>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</si>
  <si>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</si>
  <si>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</si>
  <si>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</si>
  <si>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</si>
  <si>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</si>
  <si>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</si>
  <si>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</si>
  <si>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</si>
  <si>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</si>
  <si>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</si>
  <si>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</si>
  <si>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</si>
  <si>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</si>
  <si>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</si>
  <si>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</si>
  <si>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</si>
  <si>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</si>
  <si>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</si>
  <si>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</si>
  <si>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</si>
  <si>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</si>
  <si>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</si>
  <si>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</si>
  <si>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</si>
  <si>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</si>
  <si>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</si>
  <si>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</si>
  <si>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</si>
  <si>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</si>
  <si>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</si>
  <si>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</si>
  <si>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</si>
  <si>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</si>
  <si>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</si>
  <si>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</si>
  <si>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</si>
  <si>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</si>
  <si>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</si>
  <si>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</si>
  <si>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</si>
  <si>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</si>
  <si>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</si>
  <si>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</si>
  <si>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</si>
  <si>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</si>
  <si>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</si>
  <si>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</si>
  <si>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</si>
  <si>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</si>
  <si>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</si>
  <si>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</si>
  <si>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</si>
  <si>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</si>
  <si>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</si>
  <si>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</si>
  <si>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</si>
  <si>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</si>
  <si>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</si>
  <si>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</si>
  <si>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</si>
  <si>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</si>
  <si>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</si>
  <si>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</si>
  <si>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</si>
  <si>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</si>
  <si>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</si>
  <si>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</si>
  <si>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</si>
  <si>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</si>
  <si>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</si>
  <si>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</si>
  <si>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</si>
  <si>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</si>
  <si>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</si>
  <si>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</si>
  <si>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</si>
  <si>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</si>
  <si>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</si>
  <si>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</si>
  <si>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</si>
  <si>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</si>
  <si>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</si>
  <si>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</si>
  <si>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</si>
  <si>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</si>
  <si>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</si>
  <si>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</si>
  <si>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</si>
  <si>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</si>
  <si>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</si>
  <si>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</si>
  <si>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</si>
  <si>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</si>
  <si>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</si>
  <si>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</si>
  <si>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</si>
  <si>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</si>
  <si>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</si>
  <si>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</si>
  <si>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</si>
  <si>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</si>
  <si>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</si>
  <si>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</si>
  <si>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</si>
  <si>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</si>
  <si>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</si>
  <si>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</si>
  <si>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</si>
  <si>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</si>
  <si>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</si>
  <si>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</si>
  <si>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</si>
  <si>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</si>
  <si>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</si>
  <si>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</si>
  <si>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</si>
  <si>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</si>
  <si>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</si>
  <si>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</si>
  <si>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</si>
  <si>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</si>
  <si>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</si>
  <si>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</si>
  <si>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</si>
  <si>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</si>
  <si>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</si>
  <si>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</si>
  <si>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</si>
  <si>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</si>
  <si>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</si>
  <si>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</si>
  <si>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</si>
  <si>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</si>
  <si>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</si>
  <si>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</si>
  <si>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</si>
  <si>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</si>
  <si>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</si>
  <si>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</si>
  <si>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</si>
  <si>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</si>
  <si>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</si>
  <si>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</si>
  <si>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</si>
  <si>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</si>
  <si>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</si>
  <si>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</si>
  <si>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</si>
  <si>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</si>
  <si>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</si>
  <si>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</si>
  <si>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</si>
  <si>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</si>
  <si>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</si>
  <si>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</si>
  <si>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</si>
  <si>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</si>
  <si>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</si>
  <si>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</si>
  <si>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</si>
  <si>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</si>
  <si>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</si>
  <si>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</si>
  <si>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</si>
  <si>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</si>
  <si>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</si>
  <si>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</si>
  <si>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</si>
  <si>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</si>
  <si>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</si>
  <si>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</si>
  <si>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</si>
  <si>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</si>
  <si>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</si>
  <si>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</si>
  <si>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</si>
  <si>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</si>
  <si>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</si>
  <si>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</si>
  <si>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</si>
  <si>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</si>
  <si>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</si>
  <si>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</si>
  <si>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</si>
  <si>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</si>
  <si>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</si>
  <si>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</si>
  <si>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</si>
  <si>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</si>
  <si>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</si>
  <si>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</si>
  <si>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</si>
  <si>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</si>
  <si>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</si>
  <si>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</si>
  <si>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</si>
  <si>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</si>
  <si>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</si>
  <si>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</si>
  <si>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</si>
  <si>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</si>
  <si>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</si>
  <si>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</si>
  <si>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</si>
  <si>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</si>
  <si>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</si>
  <si>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</si>
  <si>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</si>
  <si>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</si>
  <si>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</si>
  <si>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</si>
  <si>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</si>
  <si>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</si>
  <si>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</si>
  <si>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</si>
  <si>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</si>
  <si>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</si>
  <si>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</si>
  <si>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</si>
  <si>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</si>
  <si>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</si>
  <si>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</si>
  <si>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</si>
  <si>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</si>
  <si>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</si>
  <si>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</si>
  <si>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</si>
  <si>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</si>
  <si>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</si>
  <si>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</si>
  <si>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</si>
  <si>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</si>
  <si>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</si>
  <si>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</si>
  <si>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</si>
  <si>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</si>
  <si>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</si>
  <si>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</si>
  <si>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</si>
  <si>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</si>
  <si>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</si>
  <si>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</si>
  <si>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</si>
  <si>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</si>
  <si>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</si>
  <si>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</si>
  <si>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</si>
  <si>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</si>
  <si>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</si>
  <si>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</si>
  <si>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</si>
  <si>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</si>
  <si>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</si>
  <si>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</si>
  <si>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</si>
  <si>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</si>
  <si>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</si>
  <si>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</si>
  <si>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</si>
  <si>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</si>
  <si>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</si>
  <si>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</si>
  <si>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</si>
  <si>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</si>
  <si>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</si>
  <si>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</si>
  <si>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</si>
  <si>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</si>
  <si>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</si>
  <si>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</si>
  <si>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</si>
  <si>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</si>
  <si>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</si>
  <si>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</si>
  <si>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</si>
  <si>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</si>
  <si>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</si>
  <si>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</si>
  <si>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</si>
  <si>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</si>
  <si>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</si>
  <si>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</si>
  <si>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</si>
  <si>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</si>
  <si>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</si>
  <si>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</si>
  <si>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</si>
  <si>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</si>
  <si>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</si>
  <si>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</si>
  <si>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</si>
  <si>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</si>
  <si>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</si>
  <si>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</si>
  <si>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</si>
  <si>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</si>
  <si>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</si>
  <si>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</si>
  <si>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</si>
  <si>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</si>
  <si>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</si>
  <si>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</si>
  <si>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</si>
  <si>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</si>
  <si>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</si>
  <si>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</si>
  <si>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</si>
  <si>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</si>
  <si>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</si>
  <si>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</si>
  <si>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</si>
  <si>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</si>
  <si>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</si>
  <si>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</si>
  <si>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</si>
  <si>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</si>
  <si>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</si>
  <si>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</si>
  <si>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</si>
  <si>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</si>
  <si>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</si>
  <si>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</si>
  <si>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</si>
  <si>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</si>
  <si>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</si>
  <si>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</si>
  <si>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</si>
  <si>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</si>
  <si>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</si>
  <si>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</si>
  <si>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</si>
  <si>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</si>
  <si>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</si>
  <si>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</si>
  <si>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</si>
  <si>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</si>
  <si>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</si>
  <si>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</si>
  <si>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</si>
  <si>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</si>
  <si>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</si>
  <si>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</si>
  <si>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</si>
  <si>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</si>
  <si>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</si>
  <si>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</si>
  <si>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</si>
  <si>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</si>
  <si>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</si>
  <si>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</si>
  <si>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</si>
  <si>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</si>
  <si>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</si>
  <si>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</si>
  <si>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</si>
  <si>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</si>
  <si>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</si>
  <si>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</si>
  <si>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</si>
  <si>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</si>
  <si>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</si>
  <si>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</si>
  <si>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</si>
  <si>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</si>
  <si>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</si>
  <si>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</si>
  <si>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</si>
  <si>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</si>
  <si>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</si>
  <si>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</si>
  <si>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</si>
  <si>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</si>
  <si>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</si>
  <si>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</si>
  <si>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</si>
  <si>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</si>
  <si>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</si>
  <si>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</si>
  <si>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</si>
  <si>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</si>
  <si>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</si>
  <si>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</si>
  <si>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</si>
  <si>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</si>
  <si>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</si>
  <si>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</si>
  <si>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</si>
  <si>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</si>
  <si>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</si>
  <si>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</si>
  <si>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</si>
  <si>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</si>
  <si>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</si>
  <si>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</si>
  <si>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</si>
  <si>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</si>
  <si>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</si>
  <si>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</si>
  <si>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</si>
  <si>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</si>
  <si>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</si>
  <si>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</si>
  <si>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</si>
  <si>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</si>
  <si>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</si>
  <si>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</si>
  <si>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</si>
  <si>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</si>
  <si>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</si>
  <si>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</si>
  <si>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</si>
  <si>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</si>
  <si>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</si>
  <si>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</si>
  <si>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</si>
  <si>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</si>
  <si>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</si>
  <si>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</si>
  <si>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</si>
  <si>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</si>
  <si>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</si>
  <si>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</si>
  <si>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</si>
  <si>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</si>
  <si>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</si>
  <si>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</si>
  <si>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</si>
  <si>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</si>
  <si>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</si>
  <si>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</si>
  <si>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</si>
  <si>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</si>
  <si>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</si>
  <si>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</si>
  <si>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</si>
  <si>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</si>
  <si>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</si>
  <si>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</si>
  <si>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</si>
  <si>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</si>
  <si>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</si>
  <si>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</si>
  <si>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</si>
  <si>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</si>
  <si>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</si>
  <si>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</si>
  <si>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</si>
  <si>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</si>
  <si>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</si>
  <si>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</si>
  <si>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</si>
  <si>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</si>
  <si>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</si>
  <si>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</si>
  <si>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</si>
  <si>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</si>
  <si>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</si>
  <si>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</si>
  <si>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</si>
  <si>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</si>
  <si>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</si>
  <si>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</si>
  <si>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</si>
  <si>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</si>
  <si>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</si>
  <si>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</si>
  <si>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</si>
  <si>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</si>
  <si>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</si>
  <si>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</si>
  <si>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</si>
  <si>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</si>
  <si>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</si>
  <si>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</si>
  <si>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</si>
  <si>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</si>
  <si>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</si>
  <si>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</si>
  <si>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</si>
  <si>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</si>
  <si>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</si>
  <si>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</si>
  <si>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</si>
  <si>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</si>
  <si>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</si>
  <si>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</si>
  <si>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</si>
  <si>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</si>
  <si>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</si>
  <si>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</si>
  <si>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</si>
  <si>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</si>
  <si>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</si>
  <si>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</si>
  <si>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</si>
  <si>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</si>
  <si>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</si>
  <si>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</si>
  <si>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</si>
  <si>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</si>
  <si>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</si>
  <si>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</si>
  <si>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</si>
  <si>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</si>
  <si>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</si>
  <si>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</si>
  <si>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</si>
  <si>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</si>
  <si>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</si>
  <si>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</si>
  <si>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</si>
  <si>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</si>
  <si>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</si>
  <si>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</si>
  <si>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</si>
  <si>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</si>
  <si>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</si>
  <si>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</si>
  <si>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</si>
  <si>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</si>
  <si>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</si>
  <si>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</si>
  <si>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</si>
  <si>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</si>
  <si>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</si>
  <si>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</si>
  <si>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</si>
  <si>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</si>
  <si>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</si>
  <si>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</si>
  <si>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</si>
  <si>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</si>
  <si>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</si>
  <si>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</si>
  <si>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</si>
  <si>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</si>
  <si>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</si>
  <si>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</si>
  <si>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</si>
  <si>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</si>
  <si>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</si>
  <si>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</si>
  <si>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</si>
  <si>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</si>
  <si>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</si>
  <si>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</si>
  <si>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</si>
  <si>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</si>
  <si>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</si>
  <si>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</si>
  <si>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</si>
  <si>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</si>
  <si>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</si>
  <si>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</si>
  <si>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</si>
  <si>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</si>
  <si>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</si>
  <si>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</si>
  <si>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</si>
  <si>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</si>
  <si>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</si>
  <si>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</si>
  <si>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</si>
  <si>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</si>
  <si>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</si>
  <si>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</si>
  <si>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</si>
  <si>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</si>
  <si>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</si>
  <si>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</si>
  <si>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</si>
  <si>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</si>
  <si>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</si>
  <si>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</si>
  <si>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</si>
  <si>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</si>
  <si>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</si>
  <si>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</si>
  <si>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</si>
  <si>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</si>
  <si>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</si>
  <si>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</si>
  <si>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</si>
  <si>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</si>
  <si>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</si>
  <si>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</si>
  <si>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</si>
  <si>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</si>
  <si>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</si>
  <si>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</si>
  <si>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</si>
  <si>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</si>
  <si>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</si>
  <si>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</si>
  <si>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</si>
  <si>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</si>
  <si>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</si>
  <si>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</si>
  <si>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</si>
  <si>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</si>
  <si>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</si>
  <si>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</si>
  <si>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</si>
  <si>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</si>
  <si>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</si>
  <si>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</si>
  <si>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</si>
  <si>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</si>
  <si>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</si>
  <si>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</si>
  <si>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</si>
  <si>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</si>
  <si>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</si>
  <si>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</si>
  <si>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</si>
  <si>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</si>
  <si>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</si>
  <si>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</si>
  <si>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</si>
  <si>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</si>
  <si>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</si>
  <si>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</si>
  <si>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</si>
  <si>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</si>
  <si>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</si>
  <si>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</si>
  <si>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</si>
  <si>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</si>
  <si>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</si>
  <si>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</si>
  <si>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</si>
  <si>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</si>
  <si>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</si>
  <si>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</si>
  <si>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</si>
  <si>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</si>
  <si>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</si>
  <si>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</si>
  <si>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</si>
  <si>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</si>
  <si>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</si>
  <si>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</si>
  <si>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</si>
  <si>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</si>
  <si>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</si>
  <si>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</si>
  <si>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</si>
  <si>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</si>
  <si>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</si>
  <si>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</si>
  <si>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</si>
  <si>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</si>
  <si>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</si>
  <si>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</si>
  <si>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</si>
  <si>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</si>
  <si>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</si>
  <si>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</si>
  <si>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</si>
  <si>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</si>
  <si>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</si>
  <si>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</si>
  <si>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</si>
  <si>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</si>
  <si>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</si>
  <si>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</si>
  <si>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</si>
  <si>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</si>
  <si>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</si>
  <si>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</si>
  <si>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</si>
  <si>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</si>
  <si>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</si>
  <si>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</si>
  <si>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</si>
  <si>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</si>
  <si>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</si>
  <si>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</si>
  <si>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</si>
  <si>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</si>
  <si>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</si>
  <si>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</si>
  <si>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</si>
  <si>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</si>
  <si>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</si>
  <si>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</si>
  <si>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</si>
  <si>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</si>
  <si>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</si>
  <si>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</si>
  <si>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</si>
  <si>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</si>
  <si>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</si>
  <si>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</si>
  <si>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</si>
  <si>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</si>
  <si>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</si>
  <si>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</si>
  <si>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</si>
  <si>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</si>
  <si>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</si>
  <si>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</si>
  <si>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</si>
  <si>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</si>
  <si>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</si>
  <si>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</si>
  <si>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</si>
  <si>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</si>
  <si>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</si>
  <si>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</si>
  <si>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</si>
  <si>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</si>
  <si>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</si>
  <si>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</si>
  <si>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</si>
  <si>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</si>
  <si>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</si>
  <si>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</si>
  <si>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</si>
  <si>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</si>
  <si>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</si>
  <si>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</si>
  <si>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</si>
  <si>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</si>
  <si>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</si>
  <si>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</si>
  <si>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</si>
  <si>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</si>
  <si>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</si>
  <si>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</si>
  <si>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</si>
  <si>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</si>
  <si>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</si>
  <si>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</si>
  <si>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</si>
  <si>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</si>
  <si>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</si>
  <si>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</si>
  <si>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</si>
  <si>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</si>
  <si>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</si>
  <si>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</si>
  <si>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</si>
  <si>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</si>
  <si>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</si>
  <si>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</si>
  <si>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</si>
  <si>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</si>
  <si>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</si>
  <si>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</si>
  <si>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</si>
  <si>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</si>
  <si>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</si>
  <si>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</si>
  <si>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</si>
  <si>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</si>
  <si>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</si>
  <si>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</si>
  <si>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</si>
  <si>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</si>
  <si>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</si>
  <si>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</si>
  <si>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</si>
  <si>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</si>
  <si>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</si>
  <si>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</si>
  <si>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</si>
  <si>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</si>
  <si>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</si>
  <si>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</si>
  <si>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</si>
  <si>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</si>
  <si>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</si>
  <si>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</si>
  <si>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</si>
  <si>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</si>
  <si>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</si>
  <si>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</si>
  <si>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</si>
  <si>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</si>
  <si>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</si>
  <si>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</si>
  <si>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</si>
  <si>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</si>
  <si>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</si>
  <si>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</si>
  <si>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</si>
  <si>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</si>
  <si>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</si>
  <si>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</si>
  <si>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</si>
  <si>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</si>
  <si>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</si>
  <si>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</si>
  <si>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</si>
  <si>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</si>
  <si>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</si>
  <si>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</si>
  <si>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</si>
  <si>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</si>
  <si>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</si>
  <si>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</si>
  <si>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</si>
  <si>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</si>
  <si>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</si>
  <si>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</si>
  <si>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</si>
  <si>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</si>
  <si>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</si>
  <si>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</si>
  <si>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</si>
  <si>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</si>
  <si>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</si>
  <si>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</si>
  <si>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</si>
  <si>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</si>
  <si>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</si>
  <si>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</si>
  <si>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</si>
  <si>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</si>
  <si>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</si>
  <si>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</si>
  <si>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</si>
  <si>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</si>
  <si>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</si>
  <si>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</si>
  <si>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</si>
  <si>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</si>
  <si>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</si>
  <si>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</si>
  <si>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</si>
  <si>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</si>
  <si>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</si>
  <si>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</si>
  <si>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</si>
  <si>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</si>
  <si>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</si>
  <si>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</si>
  <si>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</si>
  <si>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</si>
  <si>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</si>
  <si>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</si>
  <si>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</si>
  <si>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</si>
  <si>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</si>
  <si>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</si>
  <si>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</si>
  <si>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</si>
  <si>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</si>
  <si>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</si>
  <si>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</si>
  <si>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</si>
  <si>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</si>
  <si>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</si>
  <si>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</si>
  <si>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</si>
  <si>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</si>
  <si>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</si>
  <si>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</si>
  <si>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</si>
  <si>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</si>
  <si>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</si>
  <si>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</si>
  <si>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</si>
  <si>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</si>
  <si>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</si>
  <si>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</si>
  <si>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</si>
  <si>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</si>
  <si>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</si>
  <si>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</si>
  <si>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</si>
  <si>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</si>
  <si>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</si>
  <si>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</si>
  <si>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</si>
  <si>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</si>
  <si>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</si>
  <si>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</si>
  <si>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</si>
  <si>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</si>
  <si>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</si>
  <si>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</si>
  <si>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</si>
  <si>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</si>
  <si>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</si>
  <si>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</si>
  <si>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</si>
  <si>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</si>
  <si>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</si>
  <si>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</si>
  <si>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</si>
  <si>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</si>
  <si>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</si>
  <si>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</si>
  <si>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</si>
  <si>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</si>
  <si>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</si>
  <si>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</si>
  <si>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</si>
  <si>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</si>
  <si>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</si>
  <si>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</si>
  <si>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</si>
  <si>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</si>
  <si>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</si>
  <si>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</si>
  <si>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</si>
  <si>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</si>
  <si>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</si>
  <si>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</si>
  <si>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</si>
  <si>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</si>
  <si>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</si>
  <si>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</si>
  <si>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</si>
  <si>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</si>
  <si>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</si>
  <si>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</si>
  <si>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</si>
  <si>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</si>
  <si>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</si>
  <si>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</si>
  <si>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</si>
  <si>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</si>
  <si>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</si>
  <si>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</si>
  <si>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</si>
  <si>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</si>
  <si>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</si>
  <si>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</si>
  <si>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</si>
  <si>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</si>
  <si>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</si>
  <si>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</si>
  <si>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</si>
  <si>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</si>
  <si>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</si>
  <si>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</si>
  <si>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</si>
  <si>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</si>
  <si>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</si>
  <si>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</si>
  <si>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</si>
  <si>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</si>
  <si>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</si>
  <si>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</si>
  <si>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</si>
  <si>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</si>
  <si>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</si>
  <si>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</si>
  <si>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</si>
  <si>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</si>
  <si>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</si>
  <si>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</si>
  <si>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</si>
  <si>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</si>
  <si>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</si>
  <si>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</si>
  <si>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</si>
  <si>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</si>
  <si>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</si>
  <si>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</si>
  <si>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</si>
  <si>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</si>
  <si>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</si>
  <si>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</si>
  <si>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</si>
  <si>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</si>
  <si>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</si>
  <si>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</si>
  <si>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</si>
  <si>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</si>
  <si>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</si>
  <si>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</si>
  <si>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</si>
  <si>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</si>
  <si>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</si>
  <si>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</si>
  <si>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</si>
  <si>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</si>
  <si>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</si>
  <si>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</si>
  <si>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</si>
  <si>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</si>
  <si>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</si>
  <si>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</si>
  <si>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</si>
  <si>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</si>
  <si>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</si>
  <si>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</si>
  <si>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</si>
  <si>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</si>
  <si>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</si>
  <si>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</si>
  <si>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</si>
  <si>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</si>
  <si>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</si>
  <si>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</si>
  <si>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</si>
  <si>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</si>
  <si>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</si>
  <si>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</si>
  <si>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</si>
  <si>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</si>
  <si>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</si>
  <si>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</si>
  <si>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</si>
  <si>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</si>
  <si>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</si>
  <si>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</si>
  <si>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</si>
  <si>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</si>
  <si>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</si>
  <si>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</si>
  <si>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</si>
  <si>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</si>
  <si>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</si>
  <si>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</si>
  <si>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</si>
  <si>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</si>
  <si>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</si>
  <si>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</si>
  <si>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</si>
  <si>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</si>
  <si>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</si>
  <si>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</si>
  <si>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</si>
  <si>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</si>
  <si>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</si>
  <si>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</si>
  <si>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</si>
  <si>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</si>
  <si>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</si>
  <si>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</si>
  <si>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</si>
  <si>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</si>
  <si>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</si>
  <si>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</si>
  <si>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</si>
  <si>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</si>
  <si>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</si>
  <si>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</si>
  <si>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</si>
  <si>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</si>
  <si>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</si>
  <si>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</si>
  <si>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</si>
  <si>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</si>
  <si>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</si>
  <si>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</si>
  <si>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</si>
  <si>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</si>
  <si>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</si>
  <si>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</si>
  <si>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</si>
  <si>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</si>
  <si>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</si>
  <si>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</si>
  <si>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</si>
  <si>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</si>
  <si>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</si>
  <si>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</si>
  <si>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</si>
  <si>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</si>
  <si>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</si>
  <si>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</si>
  <si>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</si>
  <si>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</si>
  <si>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</si>
  <si>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</si>
  <si>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</si>
  <si>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</si>
  <si>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</si>
  <si>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</si>
  <si>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</si>
  <si>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</si>
  <si>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</si>
  <si>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</si>
  <si>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</si>
  <si>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</si>
  <si>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</si>
  <si>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</si>
  <si>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</si>
  <si>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</si>
  <si>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</si>
  <si>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</si>
  <si>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</si>
  <si>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</si>
  <si>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</si>
  <si>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</si>
  <si>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</si>
  <si>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</si>
  <si>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</si>
  <si>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</si>
  <si>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</si>
  <si>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</si>
  <si>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</si>
  <si>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</si>
  <si>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</si>
  <si>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</si>
  <si>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</si>
  <si>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</si>
  <si>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</si>
  <si>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</si>
  <si>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</si>
  <si>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</si>
  <si>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</si>
  <si>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</si>
  <si>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</si>
  <si>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</si>
  <si>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</si>
  <si>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</si>
  <si>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</si>
  <si>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</si>
  <si>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</si>
  <si>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</si>
  <si>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</si>
  <si>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</si>
  <si>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</si>
  <si>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</si>
  <si>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</si>
  <si>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</si>
  <si>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</si>
  <si>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</si>
  <si>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</si>
  <si>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</si>
  <si>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</si>
  <si>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</si>
  <si>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</si>
  <si>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</si>
  <si>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</si>
  <si>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</si>
  <si>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</si>
  <si>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</si>
  <si>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</si>
  <si>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</si>
  <si>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</si>
  <si>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</si>
  <si>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</si>
  <si>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</si>
  <si>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</si>
  <si>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</si>
  <si>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</si>
  <si>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</si>
  <si>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</si>
  <si>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</si>
  <si>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</si>
  <si>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</si>
  <si>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</si>
  <si>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</si>
  <si>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</si>
  <si>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</si>
  <si>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</si>
  <si>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</si>
  <si>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</si>
  <si>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</si>
  <si>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</si>
  <si>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</si>
  <si>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</si>
  <si>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</si>
  <si>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</si>
  <si>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</si>
  <si>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</si>
  <si>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</si>
  <si>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</si>
  <si>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</si>
  <si>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</si>
  <si>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</si>
  <si>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</si>
  <si>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</si>
  <si>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</si>
  <si>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</si>
  <si>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</si>
  <si>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</si>
  <si>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</si>
  <si>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</si>
  <si>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</si>
  <si>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</si>
  <si>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</si>
  <si>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</si>
  <si>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</si>
  <si>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</si>
  <si>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</si>
  <si>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</si>
  <si>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</si>
  <si>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</si>
  <si>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</si>
  <si>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</si>
  <si>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</si>
  <si>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</si>
  <si>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</si>
  <si>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</si>
  <si>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</si>
  <si>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</si>
  <si>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</si>
  <si>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</si>
  <si>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</si>
  <si>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</si>
  <si>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</si>
  <si>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</si>
  <si>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</si>
  <si>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</si>
  <si>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</si>
  <si>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</si>
  <si>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</si>
  <si>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</si>
  <si>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</si>
  <si>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</si>
  <si>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</si>
  <si>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</si>
  <si>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</si>
  <si>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</si>
  <si>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</si>
  <si>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</si>
  <si>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</si>
  <si>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</si>
  <si>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</si>
  <si>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</si>
  <si>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</si>
  <si>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</si>
  <si>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</si>
  <si>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</si>
  <si>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</si>
  <si>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</si>
  <si>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</si>
  <si>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</si>
  <si>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</si>
  <si>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</si>
  <si>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</si>
  <si>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</si>
  <si>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</si>
  <si>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</si>
  <si>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</si>
  <si>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</si>
  <si>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</si>
  <si>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</si>
  <si>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</si>
  <si>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</si>
  <si>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</si>
  <si>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</si>
  <si>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</si>
  <si>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</si>
  <si>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</si>
  <si>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</si>
  <si>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</si>
  <si>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</si>
  <si>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</si>
  <si>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</si>
  <si>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</si>
  <si>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</si>
  <si>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</si>
  <si>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</si>
  <si>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</si>
  <si>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</si>
  <si>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</si>
  <si>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</si>
  <si>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</si>
  <si>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</si>
  <si>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</si>
  <si>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</si>
  <si>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</si>
  <si>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</si>
  <si>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</si>
  <si>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</si>
  <si>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</si>
  <si>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</si>
  <si>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</si>
  <si>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</si>
  <si>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</si>
  <si>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</si>
  <si>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</si>
  <si>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</si>
  <si>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</si>
  <si>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</si>
  <si>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</si>
  <si>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</si>
  <si>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</si>
  <si>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</si>
  <si>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</si>
  <si>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</si>
  <si>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</si>
  <si>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</si>
  <si>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</si>
  <si>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</si>
  <si>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</si>
  <si>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</si>
  <si>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</si>
  <si>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</si>
  <si>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</si>
  <si>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</si>
  <si>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</si>
  <si>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</si>
  <si>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</si>
  <si>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</si>
  <si>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</si>
  <si>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</si>
  <si>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</si>
  <si>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</si>
  <si>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</si>
  <si>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</si>
  <si>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</si>
  <si>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</si>
  <si>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</si>
  <si>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</si>
  <si>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</si>
  <si>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</si>
  <si>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</si>
  <si>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</si>
  <si>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</si>
  <si>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</si>
  <si>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</si>
  <si>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</si>
  <si>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</si>
  <si>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</si>
  <si>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</si>
  <si>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</si>
  <si>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</si>
  <si>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</si>
  <si>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</si>
  <si>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</si>
  <si>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</si>
  <si>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</si>
  <si>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</si>
  <si>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</si>
  <si>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</si>
  <si>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</si>
  <si>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</si>
  <si>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</si>
  <si>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</si>
  <si>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</si>
  <si>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</si>
  <si>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</si>
  <si>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</si>
  <si>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</si>
  <si>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</si>
  <si>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</si>
  <si>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</si>
  <si>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</si>
  <si>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</si>
  <si>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</si>
  <si>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</si>
  <si>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</si>
  <si>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</si>
  <si>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</si>
  <si>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</si>
  <si>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</si>
  <si>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</si>
  <si>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</si>
  <si>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</si>
  <si>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</si>
  <si>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</si>
  <si>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</si>
  <si>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</si>
  <si>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</si>
  <si>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</si>
  <si>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</si>
  <si>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</si>
  <si>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</si>
  <si>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</si>
  <si>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</si>
  <si>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</si>
  <si>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</si>
  <si>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</si>
  <si>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</si>
  <si>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</si>
  <si>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</si>
  <si>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</si>
  <si>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</si>
  <si>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</si>
  <si>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</si>
  <si>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</si>
  <si>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</si>
  <si>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</si>
  <si>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</si>
  <si>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</si>
  <si>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</si>
  <si>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</si>
  <si>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</si>
  <si>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</si>
  <si>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</si>
  <si>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</si>
  <si>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</si>
  <si>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</si>
  <si>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</si>
  <si>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</si>
  <si>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</si>
  <si>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</si>
  <si>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</si>
  <si>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</si>
  <si>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</si>
  <si>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</si>
  <si>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</si>
  <si>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</si>
  <si>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</si>
  <si>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</si>
  <si>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</si>
  <si>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</si>
  <si>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</si>
  <si>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</si>
  <si>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</si>
  <si>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</si>
  <si>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</si>
  <si>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</si>
  <si>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</si>
  <si>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</si>
  <si>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</si>
  <si>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</si>
  <si>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</si>
  <si>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</si>
  <si>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</si>
  <si>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</si>
  <si>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</si>
  <si>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</si>
  <si>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</si>
  <si>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</si>
  <si>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</si>
  <si>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</si>
  <si>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</si>
  <si>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</si>
  <si>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</si>
  <si>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</si>
  <si>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</si>
  <si>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</si>
  <si>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</si>
  <si>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</si>
  <si>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</si>
  <si>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</si>
  <si>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</si>
  <si>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</si>
  <si>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</si>
  <si>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</si>
  <si>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</si>
  <si>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</si>
  <si>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</si>
  <si>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</si>
  <si>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</si>
  <si>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</si>
  <si>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</si>
  <si>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</si>
  <si>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</si>
  <si>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</si>
  <si>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</si>
  <si>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</si>
  <si>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</si>
  <si>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</si>
  <si>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</si>
  <si>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</si>
  <si>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</si>
  <si>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</si>
  <si>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</si>
  <si>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</si>
  <si>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</si>
  <si>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</si>
  <si>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</si>
  <si>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</si>
  <si>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</si>
  <si>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</si>
  <si>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</si>
  <si>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</si>
  <si>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</si>
  <si>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</si>
  <si>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</si>
  <si>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</si>
  <si>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</si>
  <si>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</si>
  <si>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</si>
  <si>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</si>
  <si>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</si>
  <si>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</si>
  <si>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</si>
  <si>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</si>
  <si>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</si>
  <si>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</si>
  <si>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</si>
  <si>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</si>
  <si>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</si>
  <si>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</si>
  <si>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</si>
  <si>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</si>
  <si>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</si>
  <si>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</si>
  <si>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</si>
  <si>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</si>
  <si>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</si>
  <si>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</si>
  <si>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</si>
  <si>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</si>
  <si>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</si>
  <si>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</si>
  <si>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</si>
  <si>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</si>
  <si>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</si>
  <si>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</si>
  <si>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</si>
  <si>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</si>
  <si>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</si>
  <si>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</si>
  <si>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</si>
  <si>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</si>
  <si>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</si>
  <si>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</si>
  <si>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</si>
  <si>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</si>
  <si>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</si>
  <si>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</si>
  <si>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</si>
  <si>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</si>
  <si>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</si>
  <si>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</si>
  <si>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</si>
  <si>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</si>
  <si>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</si>
  <si>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</si>
  <si>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</si>
  <si>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</si>
  <si>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</si>
  <si>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</si>
  <si>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</si>
  <si>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</si>
  <si>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</si>
  <si>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</si>
  <si>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</si>
  <si>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</si>
  <si>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</si>
  <si>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</si>
  <si>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</si>
  <si>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</si>
  <si>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</si>
  <si>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</si>
  <si>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</si>
  <si>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</si>
  <si>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</si>
  <si>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</si>
  <si>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</si>
  <si>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</si>
  <si>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</si>
  <si>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</si>
  <si>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</si>
  <si>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</si>
  <si>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</si>
  <si>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</si>
  <si>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</si>
  <si>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</si>
  <si>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</si>
  <si>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</si>
  <si>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</si>
  <si>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</si>
  <si>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</si>
  <si>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</si>
  <si>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</si>
  <si>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</si>
  <si>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</si>
  <si>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</si>
  <si>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</si>
  <si>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</si>
  <si>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</si>
  <si>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</si>
  <si>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</si>
  <si>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</si>
  <si>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</si>
  <si>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</si>
  <si>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</si>
  <si>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</si>
  <si>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</si>
  <si>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</si>
  <si>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</si>
  <si>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</si>
  <si>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</si>
  <si>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</si>
  <si>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</si>
  <si>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</si>
  <si>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</si>
  <si>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</si>
  <si>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</si>
  <si>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</si>
  <si>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</si>
  <si>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</si>
  <si>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</si>
  <si>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</si>
  <si>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</si>
  <si>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</si>
  <si>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</si>
  <si>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</si>
  <si>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</si>
  <si>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</si>
  <si>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</si>
  <si>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</si>
  <si>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</si>
  <si>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</si>
  <si>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</si>
  <si>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</si>
  <si>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</si>
  <si>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</si>
  <si>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</si>
  <si>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</si>
  <si>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</si>
  <si>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</si>
  <si>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</si>
  <si>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</si>
  <si>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</si>
  <si>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</si>
  <si>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</si>
  <si>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</si>
  <si>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</si>
  <si>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</si>
  <si>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</si>
  <si>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</si>
  <si>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</si>
  <si>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</si>
  <si>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</si>
  <si>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</si>
  <si>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</si>
  <si>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</si>
  <si>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</si>
  <si>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</si>
  <si>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</si>
  <si>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</si>
  <si>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</si>
  <si>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</si>
  <si>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</si>
  <si>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</si>
  <si>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</si>
  <si>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</si>
  <si>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</si>
  <si>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</si>
  <si>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</si>
  <si>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</si>
  <si>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</si>
  <si>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</si>
  <si>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</si>
  <si>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</si>
  <si>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</si>
  <si>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</si>
  <si>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</si>
  <si>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</si>
  <si>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</si>
  <si>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</si>
  <si>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</si>
  <si>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</si>
  <si>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</si>
  <si>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</si>
  <si>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</si>
  <si>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</si>
  <si>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</si>
  <si>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</si>
  <si>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</si>
  <si>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</si>
  <si>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</si>
  <si>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</si>
  <si>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</si>
  <si>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</si>
  <si>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</si>
  <si>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</si>
  <si>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</si>
  <si>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</si>
  <si>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</si>
  <si>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</si>
  <si>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</si>
  <si>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</si>
  <si>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</si>
  <si>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</si>
  <si>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</si>
  <si>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</si>
  <si>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</si>
  <si>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</si>
  <si>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</si>
  <si>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</si>
  <si>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</si>
  <si>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</si>
  <si>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</si>
  <si>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</si>
  <si>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</si>
  <si>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</si>
  <si>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</si>
  <si>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</si>
  <si>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</si>
  <si>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</si>
  <si>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</si>
  <si>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</si>
  <si>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</si>
  <si>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</si>
  <si>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</si>
  <si>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</si>
  <si>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</si>
  <si>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</si>
  <si>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</si>
  <si>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</si>
  <si>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</si>
  <si>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</si>
  <si>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</si>
  <si>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</si>
  <si>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</si>
  <si>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</si>
  <si>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</si>
  <si>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</si>
  <si>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</si>
  <si>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</si>
  <si>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</si>
  <si>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</si>
  <si>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</si>
  <si>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</si>
  <si>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</si>
  <si>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</si>
  <si>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</si>
  <si>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</si>
  <si>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</si>
  <si>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</si>
  <si>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</si>
  <si>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</si>
  <si>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</si>
  <si>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</si>
  <si>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</si>
  <si>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</si>
  <si>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</si>
  <si>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</si>
  <si>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</si>
  <si>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</si>
  <si>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</si>
  <si>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</si>
  <si>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</si>
  <si>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</si>
  <si>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</si>
  <si>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</si>
  <si>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</si>
  <si>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</si>
  <si>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</si>
  <si>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</si>
  <si>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</si>
  <si>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</si>
  <si>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</si>
  <si>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</si>
  <si>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</si>
  <si>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</si>
  <si>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</si>
  <si>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</si>
  <si>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</si>
  <si>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</si>
  <si>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</si>
  <si>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</si>
  <si>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</si>
  <si>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</si>
  <si>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</si>
  <si>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</si>
  <si>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</si>
  <si>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</si>
  <si>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</si>
  <si>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</si>
  <si>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</si>
  <si>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</si>
  <si>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</si>
  <si>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</si>
  <si>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</si>
  <si>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</si>
  <si>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</si>
  <si>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</si>
  <si>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</si>
  <si>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</si>
  <si>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</si>
  <si>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</si>
  <si>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</si>
  <si>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</si>
  <si>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</si>
  <si>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</si>
  <si>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</si>
  <si>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</si>
  <si>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</si>
  <si>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</si>
  <si>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</si>
  <si>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</si>
  <si>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</si>
  <si>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</si>
  <si>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</si>
  <si>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</si>
  <si>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</si>
  <si>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</si>
  <si>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</si>
  <si>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</si>
  <si>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</si>
  <si>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</si>
  <si>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</si>
  <si>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</si>
  <si>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</si>
  <si>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</si>
  <si>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</si>
  <si>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</si>
  <si>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</si>
  <si>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</si>
  <si>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</si>
  <si>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</si>
  <si>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</si>
  <si>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</si>
  <si>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</si>
  <si>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</si>
  <si>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</si>
  <si>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</si>
  <si>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</si>
  <si>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</si>
  <si>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</si>
  <si>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</si>
  <si>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</si>
  <si>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</si>
  <si>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</si>
  <si>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</si>
  <si>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</si>
  <si>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</si>
  <si>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</si>
  <si>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</si>
  <si>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</si>
  <si>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</si>
  <si>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</si>
  <si>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</si>
  <si>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</si>
  <si>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</si>
  <si>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</si>
  <si>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</si>
  <si>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</si>
  <si>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</si>
  <si>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</si>
  <si>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</si>
  <si>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</si>
  <si>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</si>
  <si>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</si>
  <si>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</si>
  <si>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</si>
  <si>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</si>
  <si>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</si>
  <si>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</si>
  <si>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</si>
  <si>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</si>
  <si>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</si>
  <si>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</si>
  <si>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</si>
  <si>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</si>
  <si>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</si>
  <si>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</si>
  <si>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</si>
  <si>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</si>
  <si>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</si>
  <si>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</si>
  <si>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</si>
  <si>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</si>
  <si>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</si>
  <si>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</si>
  <si>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</si>
  <si>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</si>
  <si>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</si>
  <si>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</si>
  <si>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</si>
  <si>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</si>
  <si>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</si>
  <si>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</si>
  <si>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</si>
  <si>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</si>
  <si>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</si>
  <si>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</si>
  <si>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</si>
  <si>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</si>
  <si>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</si>
  <si>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</si>
  <si>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</si>
  <si>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</si>
  <si>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</si>
  <si>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</si>
  <si>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</si>
  <si>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</si>
  <si>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</si>
  <si>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</si>
  <si>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</si>
  <si>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</si>
  <si>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</si>
  <si>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</si>
  <si>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</si>
  <si>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</si>
  <si>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</si>
  <si>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</si>
  <si>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</si>
  <si>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</si>
  <si>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</si>
  <si>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</si>
  <si>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</si>
  <si>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</si>
  <si>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</si>
  <si>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</si>
  <si>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</si>
  <si>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</si>
  <si>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</si>
  <si>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</si>
  <si>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</si>
  <si>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</si>
  <si>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</si>
  <si>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</si>
  <si>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</si>
  <si>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</si>
  <si>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</si>
  <si>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</si>
  <si>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</si>
  <si>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</si>
  <si>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</si>
  <si>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</si>
  <si>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</si>
  <si>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</si>
  <si>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</si>
  <si>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</si>
  <si>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</si>
  <si>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</si>
  <si>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</si>
  <si>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</si>
  <si>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</si>
  <si>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</si>
  <si>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</si>
  <si>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</si>
  <si>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</si>
  <si>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</si>
  <si>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</si>
  <si>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</si>
  <si>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</si>
  <si>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</si>
  <si>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</si>
  <si>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</si>
  <si>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</si>
  <si>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</si>
  <si>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</si>
  <si>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</si>
  <si>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</si>
  <si>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</si>
  <si>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</si>
  <si>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</si>
  <si>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</si>
  <si>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</si>
  <si>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</si>
  <si>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</si>
  <si>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</si>
  <si>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</si>
  <si>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</si>
  <si>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</si>
  <si>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</si>
  <si>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</si>
  <si>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</si>
  <si>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</si>
  <si>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</si>
  <si>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</si>
  <si>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</si>
  <si>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</si>
  <si>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</si>
  <si>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</si>
  <si>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</si>
  <si>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</si>
  <si>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</si>
  <si>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</si>
  <si>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</si>
  <si>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</si>
  <si>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</si>
  <si>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</si>
  <si>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</si>
  <si>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</si>
  <si>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</si>
  <si>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</si>
  <si>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</si>
  <si>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</si>
  <si>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</si>
  <si>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</si>
  <si>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</si>
  <si>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</si>
  <si>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</si>
  <si>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</si>
  <si>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</si>
  <si>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</si>
  <si>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</si>
  <si>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</si>
  <si>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</si>
  <si>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</si>
  <si>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</si>
  <si>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</si>
  <si>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</si>
  <si>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</si>
  <si>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</si>
  <si>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</si>
  <si>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</si>
  <si>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</si>
  <si>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</si>
  <si>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</si>
  <si>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</si>
  <si>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</si>
  <si>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</si>
  <si>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</si>
  <si>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</si>
  <si>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</si>
  <si>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</si>
  <si>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</si>
  <si>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</si>
  <si>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</si>
  <si>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</si>
  <si>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</si>
  <si>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</si>
  <si>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</si>
  <si>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</si>
  <si>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</si>
  <si>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</si>
  <si>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</si>
  <si>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</si>
  <si>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</si>
  <si>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</si>
  <si>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</si>
  <si>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</si>
  <si>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</si>
  <si>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</si>
  <si>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</si>
  <si>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</si>
  <si>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</si>
  <si>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</si>
  <si>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</si>
  <si>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</si>
  <si>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</si>
  <si>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</si>
  <si>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</si>
  <si>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</si>
  <si>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</si>
  <si>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</si>
  <si>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</si>
  <si>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</si>
  <si>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</si>
  <si>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</si>
  <si>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</si>
  <si>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</si>
  <si>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</si>
  <si>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</si>
  <si>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</si>
  <si>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</si>
  <si>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</si>
  <si>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</si>
  <si>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</si>
  <si>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</si>
  <si>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</si>
  <si>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</si>
  <si>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</si>
  <si>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</si>
  <si>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</si>
  <si>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</si>
  <si>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</si>
  <si>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</si>
  <si>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</si>
  <si>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</si>
  <si>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</si>
  <si>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</si>
  <si>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</si>
  <si>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</si>
  <si>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</si>
  <si>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</si>
  <si>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</si>
  <si>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</si>
  <si>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</si>
  <si>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</si>
  <si>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</si>
  <si>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</si>
  <si>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</si>
  <si>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</si>
  <si>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</si>
  <si>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</si>
  <si>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</si>
  <si>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</si>
  <si>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</si>
  <si>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</si>
  <si>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</si>
  <si>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</si>
  <si>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</si>
  <si>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</si>
  <si>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</si>
  <si>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</si>
  <si>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</si>
  <si>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</si>
  <si>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</si>
  <si>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</si>
  <si>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</si>
  <si>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</si>
  <si>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</si>
  <si>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</si>
  <si>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</si>
  <si>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</si>
  <si>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</si>
  <si>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</si>
  <si>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</si>
  <si>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</si>
  <si>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</si>
  <si>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</si>
  <si>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</si>
  <si>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</si>
  <si>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</si>
  <si>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</si>
  <si>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</si>
  <si>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</si>
  <si>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</si>
  <si>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</si>
  <si>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</si>
  <si>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</si>
  <si>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</si>
  <si>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</si>
  <si>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</si>
  <si>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</si>
  <si>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</si>
  <si>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</si>
  <si>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</si>
  <si>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</si>
  <si>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</si>
  <si>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</si>
  <si>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</si>
  <si>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</si>
  <si>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</si>
  <si>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</si>
  <si>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</si>
  <si>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</si>
  <si>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</si>
  <si>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</si>
  <si>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</si>
  <si>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</si>
  <si>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</si>
  <si>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</si>
  <si>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</si>
  <si>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</si>
  <si>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</si>
  <si>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</si>
  <si>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</si>
  <si>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</si>
  <si>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</si>
  <si>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</si>
  <si>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</si>
  <si>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</si>
  <si>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</si>
  <si>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</si>
  <si>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</si>
  <si>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</si>
  <si>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</si>
  <si>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</si>
  <si>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</si>
  <si>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</si>
  <si>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</si>
  <si>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</si>
  <si>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</si>
  <si>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</si>
  <si>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</si>
  <si>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</si>
  <si>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</si>
  <si>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</si>
  <si>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</si>
  <si>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</si>
  <si>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</si>
  <si>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</si>
  <si>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</si>
  <si>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</si>
  <si>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</si>
  <si>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</si>
  <si>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</si>
  <si>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</si>
  <si>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</si>
  <si>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</si>
  <si>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</si>
  <si>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</si>
  <si>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</si>
  <si>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</si>
  <si>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</si>
  <si>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</si>
  <si>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</si>
  <si>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</si>
  <si>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</si>
  <si>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</si>
  <si>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</si>
  <si>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</si>
  <si>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</si>
  <si>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</si>
  <si>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</si>
  <si>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</si>
  <si>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</si>
  <si>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</si>
  <si>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</si>
  <si>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</si>
  <si>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</si>
  <si>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</si>
  <si>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</si>
  <si>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</si>
  <si>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</si>
  <si>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</si>
  <si>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</si>
  <si>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</si>
  <si>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</si>
  <si>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</si>
  <si>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</si>
  <si>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</si>
  <si>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</si>
  <si>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</si>
  <si>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</si>
  <si>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</si>
  <si>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</si>
  <si>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</si>
  <si>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</si>
  <si>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</si>
  <si>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</si>
  <si>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</si>
  <si>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</si>
  <si>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</si>
  <si>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</si>
  <si>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</si>
  <si>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</si>
  <si>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</si>
  <si>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</si>
  <si>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</si>
  <si>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</si>
  <si>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</si>
  <si>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</si>
  <si>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</si>
  <si>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</si>
  <si>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</si>
  <si>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</si>
  <si>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</si>
  <si>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</si>
  <si>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</si>
  <si>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</si>
  <si>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</si>
  <si>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</si>
  <si>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</si>
  <si>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</si>
  <si>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</si>
  <si>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</si>
  <si>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</si>
  <si>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</si>
  <si>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</si>
  <si>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</si>
  <si>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</si>
  <si>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</si>
  <si>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</si>
  <si>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</si>
  <si>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</si>
  <si>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</si>
  <si>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</si>
  <si>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</si>
  <si>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</si>
  <si>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</si>
  <si>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</si>
  <si>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</si>
  <si>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</si>
  <si>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</si>
  <si>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</si>
  <si>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</si>
  <si>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</si>
  <si>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</si>
  <si>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</si>
  <si>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</si>
  <si>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</si>
  <si>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</si>
  <si>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</si>
  <si>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</si>
  <si>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</si>
  <si>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</si>
  <si>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</si>
  <si>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</si>
  <si>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</si>
  <si>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</si>
  <si>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</si>
  <si>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</si>
  <si>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</si>
  <si>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</si>
  <si>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</si>
  <si>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</si>
  <si>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</si>
  <si>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</si>
  <si>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</si>
  <si>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</si>
  <si>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</si>
  <si>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</si>
  <si>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</si>
  <si>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</si>
  <si>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</si>
  <si>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</si>
  <si>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</si>
  <si>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</si>
  <si>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</si>
  <si>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</si>
  <si>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</si>
  <si>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</si>
  <si>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</si>
  <si>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</si>
  <si>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</si>
  <si>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</si>
  <si>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</si>
  <si>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</si>
  <si>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</si>
  <si>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</si>
  <si>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</si>
  <si>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</si>
  <si>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</si>
  <si>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</si>
  <si>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</si>
  <si>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</si>
  <si>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</si>
  <si>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</si>
  <si>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</si>
  <si>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</si>
  <si>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</si>
  <si>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</si>
  <si>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</si>
  <si>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</si>
  <si>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</si>
  <si>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</si>
  <si>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</si>
  <si>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</si>
  <si>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</si>
  <si>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</si>
  <si>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</si>
  <si>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</si>
  <si>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</si>
  <si>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</si>
  <si>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</si>
  <si>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</si>
  <si>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</si>
  <si>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</si>
  <si>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</si>
  <si>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</si>
  <si>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</si>
  <si>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</si>
  <si>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</si>
  <si>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</si>
  <si>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</si>
  <si>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</si>
  <si>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</si>
  <si>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</si>
  <si>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</si>
  <si>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</si>
  <si>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</si>
  <si>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</si>
  <si>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</si>
  <si>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</si>
  <si>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</si>
  <si>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</si>
  <si>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</si>
  <si>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</si>
  <si>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</si>
  <si>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</si>
  <si>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</si>
  <si>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</si>
  <si>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</si>
  <si>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</si>
  <si>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</si>
  <si>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</si>
  <si>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</si>
  <si>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</si>
  <si>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</si>
  <si>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</si>
  <si>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</si>
  <si>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</si>
  <si>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</si>
  <si>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</si>
  <si>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</si>
  <si>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</si>
  <si>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</si>
  <si>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</si>
  <si>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</si>
  <si>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</si>
  <si>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</si>
  <si>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</si>
  <si>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</si>
  <si>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</si>
  <si>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</si>
  <si>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</si>
  <si>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</si>
  <si>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</si>
  <si>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</si>
  <si>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</si>
  <si>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</si>
  <si>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</si>
  <si>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</si>
  <si>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</si>
  <si>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</si>
  <si>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</si>
  <si>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</si>
  <si>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</si>
  <si>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</si>
  <si>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</si>
  <si>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</si>
  <si>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</si>
  <si>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</si>
  <si>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</si>
  <si>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</si>
  <si>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</si>
  <si>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</si>
  <si>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</si>
  <si>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</si>
  <si>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</si>
  <si>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</si>
  <si>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</si>
  <si>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</si>
  <si>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</si>
  <si>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</si>
  <si>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</si>
  <si>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</si>
  <si>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</si>
  <si>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</si>
  <si>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</si>
  <si>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</si>
  <si>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</si>
  <si>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</si>
  <si>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</si>
  <si>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</si>
  <si>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</si>
  <si>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</si>
  <si>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</si>
  <si>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</si>
  <si>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</si>
  <si>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</si>
  <si>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</si>
  <si>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</si>
  <si>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</si>
  <si>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</si>
  <si>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</si>
  <si>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</si>
  <si>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</si>
  <si>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</si>
  <si>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</si>
  <si>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</si>
  <si>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</si>
  <si>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</si>
  <si>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</si>
  <si>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</si>
  <si>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</si>
  <si>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</si>
  <si>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</si>
  <si>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</si>
  <si>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</si>
  <si>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</si>
  <si>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</si>
  <si>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</si>
  <si>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</si>
  <si>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</si>
  <si>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</si>
  <si>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</si>
  <si>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</si>
  <si>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</si>
  <si>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</si>
  <si>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</si>
  <si>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</si>
  <si>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</si>
  <si>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</si>
  <si>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</si>
  <si>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</si>
  <si>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</si>
  <si>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</si>
  <si>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</si>
  <si>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</si>
  <si>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</si>
  <si>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</si>
  <si>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</si>
  <si>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</si>
  <si>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</si>
  <si>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</si>
  <si>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</si>
  <si>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</si>
  <si>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</si>
  <si>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</si>
  <si>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</si>
  <si>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</si>
  <si>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</si>
  <si>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</si>
  <si>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</si>
  <si>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</si>
  <si>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</si>
  <si>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</si>
  <si>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</si>
  <si>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</si>
  <si>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</si>
  <si>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</si>
  <si>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</si>
  <si>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</si>
  <si>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</si>
  <si>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</si>
  <si>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</si>
  <si>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</si>
  <si>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</si>
  <si>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</si>
  <si>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</si>
  <si>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</si>
  <si>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</si>
  <si>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</si>
  <si>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</si>
  <si>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</si>
  <si>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</si>
  <si>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</si>
  <si>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</si>
  <si>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</si>
  <si>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</si>
  <si>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</si>
  <si>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</si>
  <si>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</si>
  <si>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</si>
  <si>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</si>
  <si>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</si>
  <si>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</si>
  <si>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</si>
  <si>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</si>
  <si>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</si>
  <si>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</si>
  <si>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</si>
  <si>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</si>
  <si>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</si>
  <si>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</si>
  <si>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</si>
  <si>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</si>
  <si>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</si>
  <si>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</si>
  <si>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</si>
  <si>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</si>
  <si>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</si>
  <si>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</si>
  <si>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</si>
  <si>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</si>
  <si>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</si>
  <si>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</si>
  <si>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</si>
  <si>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</si>
  <si>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</si>
  <si>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</si>
  <si>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</si>
  <si>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</si>
  <si>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</si>
  <si>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</si>
  <si>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</si>
  <si>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</si>
  <si>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</si>
  <si>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</si>
  <si>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</si>
  <si>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</si>
  <si>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</si>
  <si>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</si>
  <si>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</si>
  <si>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</si>
  <si>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</si>
  <si>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</si>
  <si>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</si>
  <si>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</si>
  <si>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</si>
  <si>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</si>
  <si>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</si>
  <si>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</si>
  <si>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</si>
  <si>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</si>
  <si>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</si>
  <si>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</si>
  <si>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</si>
  <si>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</si>
  <si>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</si>
  <si>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</si>
  <si>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</si>
  <si>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</si>
  <si>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</si>
  <si>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</si>
  <si>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</si>
  <si>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</si>
  <si>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</si>
  <si>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</si>
  <si>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</si>
  <si>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</si>
  <si>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</si>
  <si>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</si>
  <si>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</si>
  <si>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</si>
  <si>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</si>
  <si>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</si>
  <si>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</si>
  <si>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</si>
  <si>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</si>
  <si>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</si>
  <si>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</si>
  <si>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</si>
  <si>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</si>
  <si>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</si>
  <si>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</si>
  <si>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</si>
  <si>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</si>
  <si>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</si>
  <si>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</si>
  <si>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</si>
  <si>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</si>
  <si>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</si>
  <si>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</si>
  <si>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</si>
  <si>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</si>
  <si>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</si>
  <si>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</si>
  <si>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</si>
  <si>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</si>
  <si>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</si>
  <si>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</si>
  <si>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</si>
  <si>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</si>
  <si>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</si>
  <si>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</si>
  <si>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</si>
  <si>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</si>
  <si>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</si>
  <si>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</si>
  <si>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</si>
  <si>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</si>
  <si>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</si>
  <si>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</si>
  <si>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</si>
  <si>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</si>
  <si>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</si>
  <si>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</si>
  <si>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</si>
  <si>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</si>
  <si>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</si>
  <si>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</si>
  <si>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</si>
  <si>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</si>
  <si>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</si>
  <si>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</si>
  <si>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</si>
  <si>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</si>
  <si>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</si>
  <si>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</si>
  <si>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</si>
  <si>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</si>
  <si>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</si>
  <si>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</si>
  <si>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</si>
  <si>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</si>
  <si>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</si>
  <si>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</si>
  <si>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</si>
  <si>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</si>
  <si>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</si>
  <si>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</si>
  <si>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</si>
  <si>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</si>
  <si>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</si>
  <si>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</si>
  <si>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</si>
  <si>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</si>
  <si>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</si>
  <si>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</si>
  <si>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</si>
  <si>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</si>
  <si>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</si>
  <si>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</si>
  <si>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</si>
  <si>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</si>
  <si>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</si>
  <si>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</si>
  <si>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</si>
  <si>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</si>
  <si>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</si>
  <si>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</si>
  <si>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</si>
  <si>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</si>
  <si>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</si>
  <si>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</si>
  <si>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</si>
  <si>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</si>
  <si>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</si>
  <si>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</si>
  <si>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</si>
  <si>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</si>
  <si>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</si>
  <si>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</si>
  <si>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</si>
  <si>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</si>
  <si>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</si>
  <si>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</si>
  <si>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</si>
  <si>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</si>
  <si>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</si>
  <si>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</si>
  <si>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</si>
  <si>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</si>
  <si>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</si>
  <si>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</si>
  <si>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</si>
  <si>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</si>
  <si>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</si>
  <si>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</si>
  <si>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</si>
  <si>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</si>
  <si>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</si>
  <si>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</si>
  <si>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</si>
  <si>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</si>
  <si>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</si>
  <si>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</si>
  <si>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</si>
  <si>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</si>
  <si>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</si>
  <si>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</si>
  <si>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</si>
  <si>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</si>
  <si>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</si>
  <si>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</si>
  <si>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</si>
  <si>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</si>
  <si>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</si>
  <si>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</si>
  <si>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</si>
  <si>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</si>
  <si>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</si>
  <si>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</si>
  <si>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</si>
  <si>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</si>
  <si>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</si>
  <si>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</si>
  <si>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</si>
  <si>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</si>
  <si>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</si>
  <si>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</si>
  <si>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</si>
  <si>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</si>
  <si>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</si>
  <si>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</si>
  <si>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</si>
  <si>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</si>
  <si>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</si>
  <si>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</si>
  <si>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</si>
  <si>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</si>
  <si>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</si>
  <si>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</si>
  <si>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</si>
  <si>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</si>
  <si>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</si>
  <si>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</si>
  <si>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</si>
  <si>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</si>
  <si>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</si>
  <si>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</si>
  <si>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</si>
  <si>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</si>
  <si>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</si>
  <si>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</si>
  <si>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</si>
  <si>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</si>
  <si>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</si>
  <si>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</si>
  <si>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</si>
  <si>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</si>
  <si>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</si>
  <si>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</si>
  <si>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</si>
  <si>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</si>
  <si>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</si>
  <si>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</si>
  <si>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</si>
  <si>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</si>
  <si>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</si>
  <si>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</si>
  <si>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</si>
  <si>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</si>
  <si>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</si>
  <si>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</si>
  <si>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</si>
  <si>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</si>
  <si>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</si>
  <si>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</si>
  <si>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</si>
  <si>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</si>
  <si>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</si>
  <si>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</si>
  <si>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</si>
  <si>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</si>
  <si>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</si>
  <si>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</si>
  <si>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</si>
  <si>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</si>
  <si>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</si>
  <si>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</si>
  <si>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</si>
  <si>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</si>
  <si>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</si>
  <si>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</si>
  <si>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</si>
  <si>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</si>
  <si>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</si>
  <si>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</si>
  <si>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</si>
  <si>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</si>
  <si>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</si>
  <si>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</si>
  <si>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</si>
  <si>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</si>
  <si>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</si>
  <si>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</si>
  <si>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</si>
  <si>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</si>
  <si>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</si>
  <si>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</si>
  <si>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</si>
  <si>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</si>
  <si>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</si>
  <si>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</si>
  <si>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</si>
  <si>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</si>
  <si>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</si>
  <si>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</si>
  <si>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</si>
  <si>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</si>
  <si>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</si>
  <si>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</si>
  <si>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</si>
  <si>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</si>
  <si>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</si>
  <si>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</si>
  <si>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</si>
  <si>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</si>
  <si>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</si>
  <si>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</si>
  <si>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</si>
  <si>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</si>
  <si>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</si>
  <si>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</si>
  <si>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</si>
  <si>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</si>
  <si>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</si>
  <si>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</si>
  <si>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</si>
  <si>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</si>
  <si>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</si>
  <si>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</si>
  <si>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</si>
  <si>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</si>
  <si>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</si>
  <si>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</si>
  <si>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</si>
  <si>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</si>
  <si>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</si>
  <si>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</si>
  <si>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</si>
  <si>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</si>
  <si>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</si>
  <si>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</si>
  <si>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</si>
  <si>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</si>
  <si>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</si>
  <si>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</si>
  <si>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</si>
  <si>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</si>
  <si>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</si>
  <si>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</si>
  <si>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</si>
  <si>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</si>
  <si>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</si>
  <si>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</si>
  <si>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</si>
  <si>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</si>
  <si>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</si>
  <si>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</si>
  <si>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</si>
  <si>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</si>
  <si>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</si>
  <si>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</si>
  <si>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</si>
  <si>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</si>
  <si>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</si>
  <si>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</si>
  <si>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</si>
  <si>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</si>
  <si>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</si>
  <si>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</si>
  <si>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</si>
  <si>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</si>
  <si>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</si>
  <si>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</si>
  <si>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</si>
  <si>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</si>
  <si>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</si>
  <si>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</si>
  <si>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</si>
  <si>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</si>
  <si>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</si>
  <si>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</si>
  <si>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</si>
  <si>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</si>
  <si>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</si>
  <si>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</si>
  <si>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</si>
  <si>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</si>
  <si>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</si>
  <si>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</si>
  <si>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</si>
  <si>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</si>
  <si>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</si>
  <si>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</si>
  <si>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</si>
  <si>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</si>
  <si>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</si>
  <si>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</si>
  <si>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</si>
  <si>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</si>
  <si>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</si>
  <si>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</si>
  <si>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</si>
  <si>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</si>
  <si>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</si>
  <si>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</si>
  <si>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</si>
  <si>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</si>
  <si>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</si>
  <si>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</si>
  <si>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</si>
  <si>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</si>
  <si>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</si>
  <si>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</si>
  <si>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</si>
  <si>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</si>
  <si>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</si>
  <si>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</si>
  <si>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</si>
  <si>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</si>
  <si>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</si>
  <si>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</si>
  <si>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</si>
  <si>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</si>
  <si>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</si>
  <si>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</si>
  <si>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</si>
  <si>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</si>
  <si>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</si>
  <si>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</si>
  <si>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</si>
  <si>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</si>
  <si>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</si>
  <si>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</si>
  <si>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</si>
  <si>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</si>
  <si>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</si>
  <si>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</si>
  <si>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</si>
  <si>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</si>
  <si>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</si>
  <si>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</si>
  <si>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</si>
  <si>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</si>
  <si>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</si>
  <si>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</si>
  <si>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</si>
  <si>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</si>
  <si>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</si>
  <si>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</si>
  <si>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</si>
  <si>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</si>
  <si>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</si>
  <si>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</si>
  <si>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</si>
  <si>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</si>
  <si>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</si>
  <si>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</si>
  <si>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</si>
  <si>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</si>
  <si>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</si>
  <si>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</si>
  <si>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</si>
  <si>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</si>
  <si>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</si>
  <si>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</si>
  <si>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</si>
  <si>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</si>
  <si>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</si>
  <si>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</si>
  <si>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</si>
  <si>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</si>
  <si>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</si>
  <si>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</si>
  <si>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</si>
  <si>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</si>
  <si>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</si>
  <si>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</si>
  <si>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</si>
  <si>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</si>
  <si>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</si>
  <si>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</si>
  <si>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</si>
  <si>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</si>
  <si>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</si>
  <si>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</si>
  <si>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</si>
  <si>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</si>
  <si>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</si>
  <si>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</si>
  <si>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</si>
  <si>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</si>
  <si>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</si>
  <si>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</si>
  <si>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</si>
  <si>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</si>
  <si>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</si>
  <si>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</si>
  <si>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</si>
  <si>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</si>
  <si>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</si>
  <si>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</si>
  <si>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</si>
  <si>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</si>
  <si>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</si>
  <si>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</si>
  <si>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</si>
  <si>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</si>
  <si>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</si>
  <si>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</si>
  <si>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</si>
  <si>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</si>
  <si>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</si>
  <si>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</si>
  <si>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</si>
  <si>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</si>
  <si>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</si>
  <si>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</si>
  <si>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</si>
  <si>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</si>
  <si>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</si>
  <si>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</si>
  <si>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</si>
  <si>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</si>
  <si>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</si>
  <si>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</si>
  <si>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</si>
  <si>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</si>
  <si>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</si>
  <si>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</si>
  <si>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</si>
  <si>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</si>
  <si>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</si>
  <si>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</si>
  <si>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</si>
  <si>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</si>
  <si>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</si>
  <si>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</si>
  <si>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</si>
  <si>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</si>
  <si>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</si>
  <si>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</si>
  <si>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</si>
  <si>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</si>
  <si>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</si>
  <si>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</si>
  <si>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</si>
  <si>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</si>
  <si>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</si>
  <si>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</si>
  <si>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</si>
  <si>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</si>
  <si>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</si>
  <si>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</si>
  <si>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</si>
  <si>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</si>
  <si>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</si>
  <si>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</si>
  <si>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</si>
  <si>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</si>
  <si>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</si>
  <si>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</si>
  <si>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</si>
  <si>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</si>
  <si>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</si>
  <si>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</si>
  <si>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</si>
  <si>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</si>
  <si>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</si>
  <si>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</si>
  <si>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</si>
  <si>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</si>
  <si>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</si>
  <si>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</si>
  <si>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</si>
  <si>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</si>
  <si>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</si>
  <si>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</si>
  <si>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</si>
  <si>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</si>
  <si>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</si>
  <si>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</si>
  <si>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</si>
  <si>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</si>
  <si>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</si>
  <si>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</si>
  <si>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</si>
  <si>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</si>
  <si>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</si>
  <si>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</si>
  <si>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</si>
  <si>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</si>
  <si>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</si>
  <si>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</si>
  <si>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</si>
  <si>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</si>
  <si>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</si>
  <si>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</si>
  <si>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</si>
  <si>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</si>
  <si>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</si>
  <si>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</si>
  <si>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</si>
  <si>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</si>
  <si>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</si>
  <si>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</si>
  <si>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</si>
  <si>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</si>
  <si>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</si>
  <si>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</si>
  <si>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</si>
  <si>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</si>
  <si>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</si>
  <si>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</si>
  <si>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</si>
  <si>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</si>
  <si>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</si>
  <si>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</si>
  <si>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</si>
  <si>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</si>
  <si>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</si>
  <si>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</si>
  <si>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</si>
  <si>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</si>
  <si>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</si>
  <si>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</si>
  <si>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</si>
  <si>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</si>
  <si>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</si>
  <si>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</si>
  <si>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</si>
  <si>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</si>
  <si>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</si>
  <si>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</si>
  <si>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</si>
  <si>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</si>
  <si>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</si>
  <si>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</si>
  <si>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</si>
  <si>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</si>
  <si>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</si>
  <si>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</si>
  <si>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</si>
  <si>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</si>
  <si>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</si>
  <si>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</si>
  <si>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</si>
  <si>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</si>
  <si>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</si>
  <si>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</si>
  <si>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</si>
  <si>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</si>
  <si>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</si>
  <si>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</si>
  <si>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</si>
  <si>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</si>
  <si>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</si>
  <si>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</si>
  <si>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</si>
  <si>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</si>
  <si>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</si>
  <si>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</si>
  <si>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</si>
  <si>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</si>
  <si>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</si>
  <si>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</si>
  <si>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</si>
  <si>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</si>
  <si>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</si>
  <si>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</si>
  <si>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</si>
  <si>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</si>
  <si>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</si>
  <si>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</si>
  <si>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</si>
  <si>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</si>
  <si>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</si>
  <si>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</si>
  <si>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</si>
  <si>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</si>
  <si>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</si>
  <si>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</si>
  <si>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</si>
  <si>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</si>
  <si>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</si>
  <si>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</si>
  <si>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</si>
  <si>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</si>
  <si>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</si>
  <si>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</si>
  <si>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</si>
  <si>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</si>
  <si>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</si>
  <si>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</si>
  <si>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</si>
  <si>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</si>
  <si>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</si>
  <si>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</si>
  <si>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</si>
  <si>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</si>
  <si>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</si>
  <si>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</si>
  <si>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</si>
  <si>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</si>
  <si>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</si>
  <si>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</si>
  <si>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</si>
  <si>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</si>
  <si>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</si>
  <si>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</si>
  <si>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</si>
  <si>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</si>
  <si>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</si>
  <si>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</si>
  <si>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</si>
  <si>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</si>
  <si>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</si>
  <si>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</si>
  <si>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</si>
  <si>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</si>
  <si>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</si>
  <si>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</si>
  <si>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</si>
  <si>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</si>
  <si>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</si>
  <si>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</si>
  <si>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</si>
  <si>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</si>
  <si>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</si>
  <si>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</si>
  <si>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</si>
  <si>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</si>
  <si>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</si>
  <si>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</si>
  <si>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</si>
  <si>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</si>
  <si>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</si>
  <si>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</si>
  <si>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</si>
  <si>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</si>
  <si>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</si>
  <si>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</si>
  <si>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</si>
  <si>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</si>
  <si>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</si>
  <si>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</si>
  <si>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</si>
  <si>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</si>
  <si>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</si>
  <si>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</si>
  <si>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</si>
  <si>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</si>
  <si>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</si>
  <si>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</si>
  <si>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</si>
  <si>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</si>
  <si>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</si>
  <si>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</si>
  <si>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</si>
  <si>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</si>
  <si>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</si>
  <si>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</si>
  <si>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</si>
  <si>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</si>
  <si>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</si>
  <si>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</si>
  <si>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</si>
  <si>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</si>
  <si>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</si>
  <si>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</si>
  <si>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</si>
  <si>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</si>
  <si>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</si>
  <si>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</si>
  <si>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</si>
  <si>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</si>
  <si>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</si>
  <si>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</si>
  <si>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</si>
  <si>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</si>
  <si>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</si>
  <si>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</si>
  <si>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</si>
  <si>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</si>
  <si>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</si>
  <si>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</si>
  <si>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</si>
  <si>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</si>
  <si>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</si>
  <si>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</si>
  <si>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</si>
  <si>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</si>
  <si>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</si>
  <si>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</si>
  <si>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</si>
  <si>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</si>
  <si>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</si>
  <si>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</si>
  <si>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</si>
  <si>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</si>
  <si>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</si>
  <si>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</si>
  <si>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</si>
  <si>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</si>
  <si>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</si>
  <si>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</si>
  <si>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</si>
  <si>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</si>
  <si>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</si>
  <si>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</si>
  <si>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</si>
  <si>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</si>
  <si>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</si>
  <si>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</si>
  <si>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</si>
  <si>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</si>
  <si>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</si>
  <si>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</si>
  <si>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</si>
  <si>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</si>
  <si>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</si>
  <si>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</si>
  <si>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</si>
  <si>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</si>
  <si>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</si>
  <si>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</si>
  <si>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</si>
  <si>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</si>
  <si>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</si>
  <si>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</si>
  <si>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</si>
  <si>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</si>
  <si>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</si>
  <si>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</si>
  <si>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</si>
  <si>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</si>
  <si>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</si>
  <si>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</si>
  <si>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</si>
  <si>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</si>
  <si>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</si>
  <si>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</si>
  <si>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</si>
  <si>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</si>
  <si>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</si>
  <si>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</si>
  <si>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</si>
  <si>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</si>
  <si>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</si>
  <si>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</si>
  <si>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</si>
  <si>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</si>
  <si>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</si>
  <si>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</si>
  <si>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</si>
  <si>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</si>
  <si>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</si>
  <si>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</si>
  <si>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</si>
  <si>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</si>
  <si>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</si>
  <si>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</si>
  <si>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</si>
  <si>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</si>
  <si>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</si>
  <si>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</si>
  <si>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</si>
  <si>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</si>
  <si>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</si>
  <si>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</si>
  <si>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</si>
  <si>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</si>
  <si>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</si>
  <si>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</si>
  <si>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</si>
  <si>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</si>
  <si>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</si>
  <si>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</si>
  <si>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</si>
  <si>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</si>
  <si>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</si>
  <si>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</si>
  <si>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</si>
  <si>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</si>
  <si>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</si>
  <si>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</si>
  <si>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</si>
  <si>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</si>
  <si>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</si>
  <si>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</si>
  <si>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</si>
  <si>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</si>
  <si>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</si>
  <si>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</si>
  <si>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</si>
  <si>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</si>
  <si>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</si>
  <si>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</si>
  <si>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</si>
  <si>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</si>
  <si>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</si>
  <si>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</si>
  <si>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</si>
  <si>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</si>
  <si>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</si>
  <si>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</si>
  <si>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</si>
  <si>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</si>
  <si>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</si>
  <si>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</si>
  <si>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</si>
  <si>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</si>
  <si>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</si>
  <si>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</si>
  <si>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</si>
  <si>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</si>
  <si>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</si>
  <si>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</si>
  <si>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</si>
  <si>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</si>
  <si>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</si>
  <si>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</si>
  <si>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</si>
  <si>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</si>
  <si>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</si>
  <si>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</si>
  <si>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</si>
  <si>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</si>
  <si>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</si>
  <si>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</si>
  <si>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</si>
  <si>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</si>
  <si>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</si>
  <si>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</si>
  <si>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</si>
  <si>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</si>
  <si>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</si>
  <si>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</si>
  <si>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</si>
  <si>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</si>
  <si>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</si>
  <si>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</si>
  <si>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</si>
  <si>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</si>
  <si>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</si>
  <si>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</si>
  <si>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</si>
  <si>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</si>
  <si>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</si>
  <si>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</si>
  <si>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</si>
  <si>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</si>
  <si>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</si>
  <si>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</si>
  <si>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</si>
  <si>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</si>
  <si>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</si>
  <si>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</si>
  <si>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</si>
  <si>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</si>
  <si>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</si>
  <si>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</si>
  <si>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</si>
  <si>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</si>
  <si>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</si>
  <si>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</si>
  <si>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</si>
  <si>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</si>
  <si>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</si>
  <si>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</si>
  <si>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</si>
  <si>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</si>
  <si>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</si>
  <si>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</si>
  <si>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</si>
  <si>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</si>
  <si>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</si>
  <si>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</si>
  <si>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</si>
  <si>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</si>
  <si>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</si>
  <si>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</si>
  <si>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</si>
  <si>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</si>
  <si>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</si>
  <si>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</si>
  <si>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</si>
  <si>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</si>
  <si>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</si>
  <si>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</si>
  <si>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</si>
  <si>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</si>
  <si>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</si>
  <si>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</si>
  <si>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</si>
  <si>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</si>
  <si>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</si>
  <si>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</si>
  <si>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</si>
  <si>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</si>
  <si>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</si>
  <si>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</si>
  <si>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</si>
  <si>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</si>
  <si>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</si>
  <si>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</si>
  <si>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</si>
  <si>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</si>
  <si>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</si>
  <si>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</si>
  <si>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</si>
  <si>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</si>
  <si>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</si>
  <si>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</si>
  <si>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</si>
  <si>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</si>
  <si>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</si>
  <si>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</si>
  <si>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</si>
  <si>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</si>
  <si>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</si>
  <si>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</si>
  <si>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</si>
  <si>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</si>
  <si>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</si>
  <si>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</si>
  <si>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</si>
  <si>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</si>
  <si>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</si>
  <si>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</si>
  <si>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</si>
  <si>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</si>
  <si>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</si>
  <si>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</si>
  <si>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</si>
  <si>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</si>
  <si>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</si>
  <si>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</si>
  <si>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</si>
  <si>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</si>
  <si>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</si>
  <si>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</si>
  <si>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</si>
  <si>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</si>
  <si>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</si>
  <si>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</si>
  <si>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</si>
  <si>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</si>
  <si>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</si>
  <si>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</si>
  <si>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</si>
  <si>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</si>
  <si>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</si>
  <si>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</si>
  <si>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</si>
  <si>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</si>
  <si>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</si>
  <si>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</si>
  <si>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</si>
  <si>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</si>
  <si>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</si>
  <si>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</si>
  <si>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</si>
  <si>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</si>
  <si>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</si>
  <si>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</si>
  <si>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</si>
  <si>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</si>
  <si>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</si>
  <si>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</si>
  <si>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</si>
  <si>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</si>
  <si>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</si>
  <si>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</si>
  <si>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</si>
  <si>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</si>
  <si>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</si>
  <si>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</si>
  <si>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</si>
  <si>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</si>
  <si>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</si>
  <si>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</si>
  <si>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</si>
  <si>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</si>
  <si>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</si>
  <si>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</si>
  <si>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</si>
  <si>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</si>
  <si>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</si>
  <si>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</si>
  <si>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</si>
  <si>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</si>
  <si>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</si>
  <si>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</si>
  <si>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</si>
  <si>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</si>
  <si>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</si>
  <si>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</si>
  <si>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</si>
  <si>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</si>
  <si>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</si>
  <si>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</si>
  <si>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</si>
  <si>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</si>
  <si>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</si>
  <si>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</si>
  <si>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</si>
  <si>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</si>
  <si>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</si>
  <si>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</si>
  <si>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</si>
  <si>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</si>
  <si>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</si>
  <si>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</si>
  <si>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</si>
  <si>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</si>
  <si>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</si>
  <si>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</si>
  <si>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</si>
  <si>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</si>
  <si>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</si>
  <si>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</si>
  <si>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</si>
  <si>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</si>
  <si>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</si>
  <si>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</si>
  <si>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</si>
  <si>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</si>
  <si>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</si>
  <si>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</si>
  <si>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</si>
  <si>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</si>
  <si>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</si>
  <si>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</si>
  <si>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</si>
  <si>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</si>
  <si>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</si>
  <si>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</si>
  <si>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</si>
  <si>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</si>
  <si>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</si>
  <si>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</si>
  <si>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</si>
  <si>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</si>
  <si>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</si>
  <si>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</si>
  <si>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</si>
  <si>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</si>
  <si>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</si>
  <si>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</si>
  <si>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</si>
  <si>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</si>
  <si>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</si>
  <si>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</si>
  <si>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</si>
  <si>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</si>
  <si>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</si>
  <si>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</si>
  <si>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</si>
  <si>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</si>
  <si>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</si>
  <si>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</si>
  <si>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</si>
  <si>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</si>
  <si>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</si>
  <si>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</si>
  <si>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</si>
  <si>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</si>
  <si>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</si>
  <si>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</si>
  <si>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</si>
  <si>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</si>
  <si>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</si>
  <si>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</si>
  <si>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</si>
  <si>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</si>
  <si>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</si>
  <si>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</si>
  <si>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</si>
  <si>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</si>
  <si>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</si>
  <si>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</si>
  <si>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</si>
  <si>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</si>
  <si>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</si>
  <si>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</si>
  <si>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</si>
  <si>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</si>
  <si>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</si>
  <si>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</si>
  <si>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</si>
  <si>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</si>
  <si>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</si>
  <si>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</si>
  <si>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</si>
  <si>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</si>
  <si>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</si>
  <si>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</si>
  <si>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</si>
  <si>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</si>
  <si>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</si>
  <si>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</si>
  <si>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</si>
  <si>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</si>
  <si>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</si>
  <si>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</si>
  <si>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</si>
  <si>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</si>
  <si>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</si>
  <si>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</si>
  <si>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</si>
  <si>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</si>
  <si>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</si>
  <si>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</si>
  <si>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</si>
  <si>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</si>
  <si>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</si>
  <si>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</si>
  <si>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</si>
  <si>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</si>
  <si>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</si>
  <si>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</si>
  <si>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</si>
  <si>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</si>
  <si>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</si>
  <si>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</si>
  <si>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</si>
  <si>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</si>
  <si>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</si>
  <si>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</si>
  <si>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</si>
  <si>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</si>
  <si>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</si>
  <si>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</si>
  <si>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</si>
  <si>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</si>
  <si>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</si>
  <si>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</si>
  <si>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</si>
  <si>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</si>
  <si>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</si>
  <si>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</si>
  <si>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</si>
  <si>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</si>
  <si>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</si>
  <si>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</si>
  <si>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</si>
  <si>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</si>
  <si>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</si>
  <si>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</si>
  <si>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</si>
  <si>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</si>
  <si>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</si>
  <si>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</si>
  <si>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</si>
  <si>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</si>
  <si>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</si>
  <si>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</si>
  <si>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</si>
  <si>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</si>
  <si>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</si>
  <si>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</si>
  <si>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</si>
  <si>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</si>
  <si>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</si>
  <si>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</si>
  <si>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</si>
  <si>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</si>
  <si>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</si>
  <si>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</si>
  <si>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</si>
  <si>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</si>
  <si>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</si>
  <si>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</si>
  <si>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</si>
  <si>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</si>
  <si>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</si>
  <si>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</si>
  <si>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</si>
  <si>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</si>
  <si>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</si>
  <si>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</si>
  <si>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</si>
  <si>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</si>
  <si>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</si>
  <si>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</si>
  <si>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</si>
  <si>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</si>
  <si>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</si>
  <si>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</si>
  <si>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</si>
  <si>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</si>
  <si>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</si>
  <si>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</si>
  <si>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</si>
  <si>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</si>
  <si>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</si>
  <si>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</si>
  <si>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</si>
  <si>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</si>
  <si>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</si>
  <si>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</si>
  <si>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</si>
  <si>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</si>
  <si>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</si>
  <si>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</si>
  <si>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</si>
  <si>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</si>
  <si>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</si>
  <si>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</si>
  <si>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</si>
  <si>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</si>
  <si>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</si>
  <si>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</si>
  <si>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</si>
  <si>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</si>
  <si>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</si>
  <si>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</si>
  <si>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</si>
  <si>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</si>
  <si>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</si>
  <si>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</si>
  <si>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</si>
  <si>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</si>
  <si>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</si>
  <si>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</si>
  <si>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</si>
  <si>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</si>
  <si>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</si>
  <si>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</si>
  <si>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</si>
  <si>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</si>
  <si>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</si>
  <si>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</si>
  <si>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</si>
  <si>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</si>
  <si>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</si>
  <si>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</si>
  <si>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</si>
  <si>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</si>
  <si>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</si>
  <si>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</si>
  <si>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</si>
  <si>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</si>
  <si>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</si>
  <si>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</si>
  <si>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</si>
  <si>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</si>
  <si>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</si>
  <si>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</si>
  <si>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</si>
  <si>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</si>
  <si>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</si>
  <si>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</si>
  <si>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</si>
  <si>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</si>
  <si>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</si>
  <si>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</si>
  <si>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</si>
  <si>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</si>
  <si>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</si>
  <si>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</si>
  <si>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</si>
  <si>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</si>
  <si>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</si>
  <si>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</si>
  <si>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</si>
  <si>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</si>
  <si>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</si>
  <si>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</si>
  <si>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</si>
  <si>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</si>
  <si>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</si>
  <si>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</si>
  <si>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</si>
  <si>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</si>
  <si>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</si>
  <si>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</si>
  <si>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</si>
  <si>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</si>
  <si>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</si>
  <si>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</si>
  <si>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</si>
  <si>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</si>
  <si>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</si>
  <si>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</si>
  <si>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</si>
  <si>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</si>
  <si>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</si>
  <si>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</si>
  <si>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</si>
  <si>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</si>
  <si>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</si>
  <si>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</si>
  <si>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</si>
  <si>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</si>
  <si>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</si>
  <si>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</si>
  <si>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</si>
  <si>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</si>
  <si>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</si>
  <si>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</si>
  <si>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</si>
  <si>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</si>
  <si>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</si>
  <si>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</si>
  <si>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</si>
  <si>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</si>
  <si>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</si>
  <si>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</si>
  <si>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</si>
  <si>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</si>
  <si>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</si>
  <si>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</si>
  <si>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</si>
  <si>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</si>
  <si>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</si>
  <si>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</si>
  <si>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</si>
  <si>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</si>
  <si>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</si>
  <si>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</si>
  <si>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</si>
  <si>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</si>
  <si>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</si>
  <si>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</si>
  <si>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</si>
  <si>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</si>
  <si>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</si>
  <si>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</si>
  <si>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</si>
  <si>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</si>
  <si>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</si>
  <si>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</si>
  <si>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</si>
  <si>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</si>
  <si>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</si>
  <si>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</si>
  <si>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</si>
  <si>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</si>
  <si>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</si>
  <si>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</si>
  <si>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</si>
  <si>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</si>
  <si>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</si>
  <si>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</si>
  <si>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</si>
  <si>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</si>
  <si>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</si>
  <si>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</si>
  <si>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</si>
  <si>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</si>
  <si>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</si>
  <si>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</si>
  <si>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</si>
  <si>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</si>
  <si>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</si>
  <si>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</si>
  <si>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</si>
  <si>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</si>
  <si>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</si>
  <si>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</si>
  <si>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</si>
  <si>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</si>
  <si>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</si>
  <si>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</si>
  <si>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</si>
  <si>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</si>
  <si>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</si>
  <si>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</si>
  <si>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</si>
  <si>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</si>
  <si>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</si>
  <si>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</si>
  <si>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</si>
  <si>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</si>
  <si>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</si>
  <si>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</si>
  <si>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</si>
  <si>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</si>
  <si>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</si>
  <si>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</si>
  <si>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</si>
  <si>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</si>
  <si>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</si>
  <si>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</si>
  <si>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</si>
  <si>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</si>
  <si>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</si>
  <si>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</si>
  <si>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</si>
  <si>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</si>
  <si>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</si>
  <si>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</si>
  <si>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</si>
  <si>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</si>
  <si>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</si>
  <si>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</si>
  <si>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</si>
  <si>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</si>
  <si>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</si>
  <si>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</si>
  <si>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</si>
  <si>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</si>
  <si>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</si>
  <si>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</si>
  <si>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</si>
  <si>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</si>
  <si>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</si>
  <si>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</si>
  <si>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</si>
  <si>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</si>
  <si>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</si>
  <si>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</si>
  <si>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</si>
  <si>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</si>
  <si>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</si>
  <si>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</si>
  <si>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</si>
  <si>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</si>
  <si>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</si>
  <si>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</si>
  <si>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</si>
  <si>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</si>
  <si>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</si>
  <si>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</si>
  <si>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</si>
  <si>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</si>
  <si>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</si>
  <si>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</si>
  <si>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</si>
  <si>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</si>
  <si>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</si>
  <si>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</si>
  <si>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</si>
  <si>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</si>
  <si>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</si>
  <si>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</si>
  <si>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</si>
  <si>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</si>
  <si>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</si>
  <si>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</si>
  <si>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</si>
  <si>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</si>
  <si>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</si>
  <si>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</si>
  <si>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</si>
  <si>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</si>
  <si>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</si>
  <si>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</si>
  <si>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</si>
  <si>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</si>
  <si>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</si>
  <si>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</si>
  <si>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</si>
  <si>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</si>
  <si>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</si>
  <si>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</si>
  <si>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</si>
  <si>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</si>
  <si>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</si>
  <si>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</si>
  <si>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</si>
  <si>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</si>
  <si>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</si>
  <si>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</si>
  <si>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</si>
  <si>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</si>
  <si>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</si>
  <si>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</si>
  <si>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</si>
  <si>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</si>
  <si>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</si>
  <si>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</si>
  <si>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</si>
  <si>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</si>
  <si>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</si>
  <si>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</si>
  <si>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</si>
  <si>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</si>
  <si>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</si>
  <si>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</si>
  <si>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</si>
  <si>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</si>
  <si>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</si>
  <si>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</si>
  <si>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</si>
  <si>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</si>
  <si>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</si>
  <si>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</si>
  <si>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</si>
  <si>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</si>
  <si>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</si>
  <si>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</si>
  <si>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</si>
  <si>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</si>
  <si>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</si>
  <si>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</si>
  <si>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</si>
  <si>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</si>
  <si>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</si>
  <si>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</si>
  <si>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</si>
  <si>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</si>
  <si>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</si>
  <si>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</si>
  <si>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</si>
  <si>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</si>
  <si>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</si>
  <si>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</si>
  <si>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</si>
  <si>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</si>
  <si>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</si>
  <si>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</si>
  <si>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</si>
  <si>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</si>
  <si>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</si>
  <si>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</si>
  <si>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</si>
  <si>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</si>
  <si>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</si>
  <si>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</si>
  <si>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</si>
  <si>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</si>
  <si>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</si>
  <si>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</si>
  <si>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</si>
  <si>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</si>
  <si>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</si>
  <si>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</si>
  <si>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</si>
  <si>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</si>
  <si>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</si>
  <si>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</si>
  <si>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</si>
  <si>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</si>
  <si>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</si>
  <si>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</si>
  <si>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</si>
  <si>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</si>
  <si>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</si>
  <si>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</si>
  <si>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</si>
  <si>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</si>
  <si>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</si>
  <si>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</si>
  <si>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</si>
  <si>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</si>
  <si>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</si>
  <si>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</si>
  <si>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</si>
  <si>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</si>
  <si>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</si>
  <si>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</si>
  <si>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</si>
  <si>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</si>
  <si>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</si>
  <si>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</si>
  <si>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</si>
  <si>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</si>
  <si>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</si>
  <si>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</si>
  <si>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</si>
  <si>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</si>
  <si>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</si>
  <si>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</si>
  <si>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</si>
  <si>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</si>
  <si>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</si>
  <si>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</si>
  <si>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</si>
  <si>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</si>
  <si>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</si>
  <si>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</si>
  <si>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</si>
  <si>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</si>
  <si>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</si>
  <si>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</si>
  <si>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</si>
  <si>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</si>
  <si>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</si>
  <si>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</si>
  <si>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</si>
  <si>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</si>
  <si>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</si>
  <si>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</si>
  <si>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</si>
  <si>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</si>
  <si>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</si>
  <si>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</si>
  <si>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</si>
  <si>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</si>
  <si>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</si>
  <si>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</si>
  <si>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</si>
  <si>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</si>
  <si>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</si>
  <si>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</si>
  <si>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</si>
  <si>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</si>
  <si>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</si>
  <si>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</si>
  <si>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</si>
  <si>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</si>
  <si>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</si>
  <si>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</si>
  <si>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</si>
  <si>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</si>
  <si>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</si>
  <si>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</si>
  <si>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</si>
  <si>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</si>
  <si>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</si>
  <si>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</si>
  <si>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</si>
  <si>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</si>
  <si>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</si>
  <si>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</si>
  <si>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</si>
  <si>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</si>
  <si>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</si>
  <si>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</si>
  <si>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</si>
  <si>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</si>
  <si>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</si>
  <si>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</si>
  <si>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</si>
  <si>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</si>
  <si>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</si>
  <si>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</si>
  <si>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</si>
  <si>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</si>
  <si>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</si>
  <si>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</si>
  <si>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</si>
  <si>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</si>
  <si>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</si>
  <si>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</si>
  <si>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</si>
  <si>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</si>
  <si>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</si>
  <si>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</si>
  <si>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</si>
  <si>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</si>
  <si>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</si>
  <si>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</si>
  <si>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</si>
  <si>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</si>
  <si>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</si>
  <si>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</si>
  <si>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</si>
  <si>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</si>
  <si>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</si>
  <si>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</si>
  <si>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</si>
  <si>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</si>
  <si>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</si>
  <si>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</si>
  <si>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</si>
  <si>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</si>
  <si>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</si>
  <si>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</si>
  <si>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</si>
  <si>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</si>
  <si>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</si>
  <si>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</si>
  <si>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</si>
  <si>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</si>
  <si>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</si>
  <si>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</si>
  <si>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</si>
  <si>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</si>
  <si>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</si>
  <si>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</si>
  <si>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</si>
  <si>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</si>
  <si>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</si>
  <si>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</si>
  <si>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</si>
  <si>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</si>
  <si>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</si>
  <si>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</si>
  <si>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</si>
  <si>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</si>
  <si>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</si>
  <si>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</si>
  <si>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</si>
  <si>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</si>
  <si>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</si>
  <si>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</si>
  <si>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</si>
  <si>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</si>
  <si>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</si>
  <si>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</si>
  <si>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</si>
  <si>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</si>
  <si>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</si>
  <si>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</si>
  <si>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</si>
  <si>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</si>
  <si>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</si>
  <si>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</si>
  <si>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</si>
  <si>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</si>
  <si>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</si>
  <si>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</si>
  <si>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</si>
  <si>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</si>
  <si>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</si>
  <si>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</si>
  <si>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</si>
  <si>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</si>
  <si>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</si>
  <si>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</si>
  <si>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</si>
  <si>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</si>
  <si>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</si>
  <si>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</si>
  <si>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</si>
  <si>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</si>
  <si>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</si>
  <si>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</si>
  <si>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</si>
  <si>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</si>
  <si>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</si>
  <si>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</si>
  <si>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</si>
  <si>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</si>
  <si>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</si>
  <si>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</si>
  <si>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</si>
  <si>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</si>
  <si>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</si>
  <si>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</si>
  <si>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</si>
  <si>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</si>
  <si>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</si>
  <si>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</si>
  <si>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</si>
  <si>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</si>
  <si>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</si>
  <si>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</si>
  <si>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</si>
  <si>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</si>
  <si>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</si>
  <si>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</si>
  <si>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</si>
  <si>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</si>
  <si>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</si>
  <si>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</si>
  <si>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</si>
  <si>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</si>
  <si>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</si>
  <si>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</si>
  <si>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</si>
  <si>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</si>
  <si>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</si>
  <si>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</si>
  <si>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</si>
  <si>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</si>
  <si>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</si>
  <si>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</si>
  <si>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</si>
  <si>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</si>
  <si>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</si>
  <si>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</si>
  <si>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</si>
  <si>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</si>
  <si>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</si>
  <si>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</si>
  <si>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</si>
  <si>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</si>
  <si>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</si>
  <si>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</si>
  <si>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</si>
  <si>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</si>
  <si>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</si>
  <si>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</si>
  <si>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</si>
  <si>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</si>
  <si>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</si>
  <si>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</si>
  <si>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</si>
  <si>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</si>
  <si>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</si>
  <si>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</si>
  <si>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</si>
  <si>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</si>
  <si>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</si>
  <si>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</si>
  <si>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</si>
  <si>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</si>
  <si>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</si>
  <si>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</si>
  <si>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</si>
  <si>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</si>
  <si>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</si>
  <si>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</si>
  <si>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</si>
  <si>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</si>
  <si>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</si>
  <si>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</si>
  <si>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</si>
  <si>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</si>
  <si>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</si>
  <si>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</si>
  <si>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</si>
  <si>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</si>
  <si>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</si>
  <si>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</si>
  <si>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</si>
  <si>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</si>
  <si>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</si>
  <si>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</si>
  <si>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</si>
  <si>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</si>
  <si>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</si>
  <si>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</si>
  <si>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</si>
  <si>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</si>
  <si>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</si>
  <si>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</si>
  <si>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</si>
  <si>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</si>
  <si>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</si>
  <si>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</si>
  <si>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</si>
  <si>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</si>
  <si>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</si>
  <si>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</si>
  <si>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</si>
  <si>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</si>
  <si>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</si>
  <si>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</si>
  <si>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</si>
  <si>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</si>
  <si>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</si>
  <si>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</si>
  <si>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</si>
  <si>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</si>
  <si>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</si>
  <si>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</si>
  <si>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</si>
  <si>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</si>
  <si>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</si>
  <si>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</si>
  <si>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</si>
  <si>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</si>
  <si>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</si>
  <si>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</si>
  <si>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</si>
  <si>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</si>
  <si>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</si>
  <si>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</si>
  <si>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</si>
  <si>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</si>
  <si>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</si>
  <si>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</si>
  <si>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</si>
  <si>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</si>
  <si>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</si>
  <si>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</si>
  <si>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</si>
  <si>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</si>
  <si>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</si>
  <si>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</si>
  <si>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</si>
  <si>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</si>
  <si>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</si>
  <si>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</si>
  <si>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</si>
  <si>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</si>
  <si>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</si>
  <si>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</si>
  <si>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</si>
  <si>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</si>
  <si>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</si>
  <si>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</si>
  <si>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</si>
  <si>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</si>
  <si>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</si>
  <si>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</si>
  <si>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</si>
  <si>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</si>
  <si>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</si>
  <si>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</si>
  <si>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</si>
  <si>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</si>
  <si>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</si>
  <si>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</si>
  <si>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</si>
  <si>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</si>
  <si>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</si>
  <si>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</si>
  <si>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</si>
  <si>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</si>
  <si>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</si>
  <si>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</si>
  <si>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</si>
  <si>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</si>
  <si>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</si>
  <si>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</si>
  <si>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</si>
  <si>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</si>
  <si>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</si>
  <si>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</si>
  <si>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</si>
  <si>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</si>
  <si>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</si>
  <si>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</si>
  <si>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</si>
  <si>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</si>
  <si>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</si>
  <si>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</si>
  <si>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</si>
  <si>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</si>
  <si>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</si>
  <si>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</si>
  <si>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</si>
  <si>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</si>
  <si>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</si>
  <si>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</si>
  <si>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</si>
  <si>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</si>
  <si>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</si>
  <si>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</si>
  <si>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</si>
  <si>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</si>
  <si>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</si>
  <si>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</si>
  <si>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</si>
  <si>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</si>
  <si>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</si>
  <si>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</si>
  <si>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</si>
  <si>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</si>
  <si>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</si>
  <si>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</si>
  <si>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</si>
  <si>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</si>
  <si>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</si>
  <si>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</si>
  <si>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</si>
  <si>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</si>
  <si>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</si>
  <si>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</si>
  <si>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</si>
  <si>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</si>
  <si>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</si>
  <si>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</si>
  <si>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</si>
  <si>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</si>
  <si>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</si>
  <si>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</si>
  <si>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</si>
  <si>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</si>
  <si>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</si>
  <si>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</si>
  <si>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</si>
  <si>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</si>
  <si>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</si>
  <si>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</si>
  <si>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</si>
  <si>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</si>
  <si>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</si>
  <si>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</si>
  <si>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</si>
  <si>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</si>
  <si>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</si>
  <si>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</si>
  <si>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</si>
  <si>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</si>
  <si>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</si>
  <si>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</si>
  <si>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</si>
  <si>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</si>
  <si>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</si>
  <si>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</si>
  <si>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</si>
  <si>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</si>
  <si>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</si>
  <si>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</si>
  <si>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</si>
  <si>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</si>
  <si>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</si>
  <si>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</si>
  <si>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</si>
  <si>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</si>
  <si>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</si>
  <si>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</si>
  <si>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</si>
  <si>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</si>
  <si>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</si>
  <si>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</si>
  <si>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</si>
  <si>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</si>
  <si>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</si>
  <si>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</si>
  <si>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</si>
  <si>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</si>
  <si>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</si>
  <si>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</si>
  <si>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</si>
  <si>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</si>
  <si>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</si>
  <si>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</si>
  <si>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</si>
  <si>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</si>
  <si>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</si>
  <si>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</si>
  <si>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</si>
  <si>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</si>
  <si>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</si>
  <si>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</si>
  <si>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</si>
  <si>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</si>
  <si>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</si>
  <si>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</si>
  <si>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</si>
  <si>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</si>
  <si>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</si>
  <si>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</si>
  <si>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</si>
  <si>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</si>
  <si>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</si>
  <si>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</si>
  <si>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</si>
  <si>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</si>
  <si>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</si>
  <si>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</si>
  <si>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</si>
  <si>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</si>
  <si>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</si>
  <si>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</si>
  <si>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</si>
  <si>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</si>
  <si>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</si>
  <si>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</si>
  <si>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</si>
  <si>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</si>
  <si>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</si>
  <si>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</si>
  <si>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</si>
  <si>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</si>
  <si>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</si>
  <si>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</si>
  <si>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</si>
  <si>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</si>
  <si>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</si>
  <si>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</si>
  <si>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</si>
  <si>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</si>
  <si>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</si>
  <si>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</si>
  <si>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</si>
  <si>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</si>
  <si>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</si>
  <si>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</si>
  <si>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</si>
  <si>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</si>
  <si>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</si>
  <si>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</si>
  <si>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</si>
  <si>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</si>
  <si>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</si>
  <si>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</si>
  <si>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</si>
  <si>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</si>
  <si>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</si>
  <si>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</si>
  <si>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</si>
  <si>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</si>
  <si>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</si>
  <si>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</si>
  <si>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</si>
  <si>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</si>
  <si>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</si>
  <si>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</si>
  <si>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</si>
  <si>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</si>
  <si>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</si>
  <si>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</si>
  <si>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</si>
  <si>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</si>
  <si>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</si>
  <si>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</si>
  <si>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</si>
  <si>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</si>
  <si>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</si>
  <si>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</si>
  <si>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</si>
  <si>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</si>
  <si>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</si>
  <si>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</si>
  <si>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</si>
  <si>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</si>
  <si>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</si>
  <si>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</si>
  <si>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</si>
  <si>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</si>
  <si>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</si>
  <si>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</si>
  <si>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</si>
  <si>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</si>
  <si>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</si>
  <si>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</si>
  <si>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</si>
  <si>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</si>
  <si>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</si>
  <si>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</si>
  <si>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</si>
  <si>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</si>
  <si>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</si>
  <si>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</si>
  <si>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</si>
  <si>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</si>
  <si>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</si>
  <si>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</si>
  <si>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</si>
  <si>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</si>
  <si>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</si>
  <si>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</si>
  <si>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</si>
  <si>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</si>
  <si>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</si>
  <si>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</si>
  <si>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</si>
  <si>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</si>
  <si>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</si>
  <si>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</si>
  <si>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</si>
  <si>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</si>
  <si>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</si>
  <si>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</si>
  <si>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</si>
  <si>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</si>
  <si>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</si>
  <si>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</si>
  <si>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</si>
  <si>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</si>
  <si>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</si>
  <si>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</si>
  <si>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</si>
  <si>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</si>
  <si>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</si>
  <si>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</si>
  <si>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</si>
  <si>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</si>
  <si>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</si>
  <si>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</si>
  <si>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</si>
  <si>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</si>
  <si>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</si>
  <si>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</si>
  <si>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</si>
  <si>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</si>
  <si>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</si>
  <si>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</si>
  <si>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</si>
  <si>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</si>
  <si>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</si>
  <si>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</si>
  <si>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</si>
  <si>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</si>
  <si>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</si>
  <si>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</si>
  <si>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</si>
  <si>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</si>
  <si>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</si>
  <si>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</si>
  <si>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</si>
  <si>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</si>
  <si>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</si>
  <si>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</si>
  <si>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</si>
  <si>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</si>
  <si>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</si>
  <si>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</si>
  <si>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</si>
  <si>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</si>
  <si>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</si>
  <si>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</si>
  <si>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</si>
  <si>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</si>
  <si>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</si>
  <si>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</si>
  <si>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</si>
  <si>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</si>
  <si>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</si>
  <si>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</si>
  <si>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</si>
  <si>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</si>
  <si>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</si>
  <si>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</si>
  <si>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</si>
  <si>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</si>
  <si>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</si>
  <si>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</si>
  <si>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</si>
  <si>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</si>
  <si>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</si>
  <si>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</si>
  <si>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</si>
  <si>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</si>
  <si>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</si>
  <si>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</si>
  <si>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</si>
  <si>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</si>
  <si>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</si>
  <si>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</si>
  <si>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</si>
  <si>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</si>
  <si>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</si>
  <si>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</si>
  <si>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</si>
  <si>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</si>
  <si>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</si>
  <si>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</si>
  <si>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</si>
  <si>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</si>
  <si>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</si>
  <si>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</si>
  <si>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</si>
  <si>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</si>
  <si>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</si>
  <si>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</si>
  <si>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</si>
  <si>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</si>
  <si>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</si>
  <si>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</si>
  <si>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</si>
  <si>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</si>
  <si>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</si>
  <si>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</si>
  <si>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</si>
  <si>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</si>
  <si>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</si>
  <si>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</si>
  <si>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</si>
  <si>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</si>
  <si>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</si>
  <si>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</si>
  <si>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</si>
  <si>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</si>
  <si>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</si>
  <si>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</si>
  <si>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</si>
  <si>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</si>
  <si>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</si>
  <si>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</si>
  <si>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</si>
  <si>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</si>
  <si>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</si>
  <si>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</si>
  <si>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</si>
  <si>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</si>
  <si>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</si>
  <si>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</si>
  <si>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</si>
  <si>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</si>
  <si>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</si>
  <si>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</si>
  <si>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</si>
  <si>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</si>
  <si>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</si>
  <si>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</si>
  <si>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</si>
  <si>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</si>
  <si>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</si>
  <si>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</si>
  <si>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</si>
  <si>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</si>
  <si>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</si>
  <si>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</si>
  <si>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</si>
  <si>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</si>
  <si>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</si>
  <si>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</si>
  <si>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</si>
  <si>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</si>
  <si>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</si>
  <si>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</si>
  <si>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</si>
  <si>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</si>
  <si>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</si>
  <si>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</si>
  <si>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</si>
  <si>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</si>
  <si>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</si>
  <si>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</si>
  <si>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</si>
  <si>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</si>
  <si>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</si>
  <si>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</si>
  <si>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</si>
  <si>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</si>
  <si>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</si>
  <si>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</si>
  <si>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</si>
  <si>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</si>
  <si>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</si>
  <si>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</si>
  <si>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</si>
  <si>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</si>
  <si>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</si>
  <si>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</si>
  <si>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</si>
  <si>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</si>
  <si>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</si>
  <si>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</si>
  <si>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</si>
  <si>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</si>
  <si>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</si>
  <si>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</si>
  <si>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</si>
  <si>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</si>
  <si>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</si>
  <si>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</si>
  <si>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</si>
  <si>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</si>
  <si>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</si>
  <si>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</si>
  <si>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</si>
  <si>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</si>
  <si>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</si>
  <si>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</si>
  <si>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</si>
  <si>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</si>
  <si>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</si>
  <si>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</si>
  <si>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</si>
  <si>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</si>
  <si>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</si>
  <si>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</si>
  <si>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</si>
  <si>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</si>
  <si>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</si>
  <si>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</si>
  <si>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</si>
  <si>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</si>
  <si>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</si>
  <si>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</si>
  <si>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</si>
  <si>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</si>
  <si>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</si>
  <si>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</si>
  <si>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</si>
  <si>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</si>
  <si>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</si>
  <si>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</si>
  <si>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</si>
  <si>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</si>
  <si>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</si>
  <si>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</si>
  <si>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</si>
  <si>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</si>
  <si>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</si>
  <si>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</si>
  <si>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</si>
  <si>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</si>
  <si>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</si>
  <si>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</si>
  <si>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</si>
  <si>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</si>
  <si>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</si>
  <si>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</si>
  <si>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</si>
  <si>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</si>
  <si>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</si>
  <si>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</si>
  <si>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</si>
  <si>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</si>
  <si>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</si>
  <si>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</si>
  <si>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</si>
  <si>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</si>
  <si>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</si>
  <si>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</si>
  <si>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</si>
  <si>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</si>
  <si>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</si>
  <si>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</si>
  <si>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</si>
  <si>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</si>
  <si>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</si>
  <si>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</si>
  <si>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</si>
  <si>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</si>
  <si>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</si>
  <si>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</si>
  <si>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</si>
  <si>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</si>
  <si>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</si>
  <si>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</si>
  <si>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</si>
  <si>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</si>
  <si>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</si>
  <si>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</si>
  <si>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</si>
  <si>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</si>
  <si>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</si>
  <si>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</si>
  <si>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</si>
  <si>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</si>
  <si>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</si>
  <si>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</si>
  <si>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</si>
  <si>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</si>
  <si>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</si>
  <si>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</si>
  <si>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</si>
  <si>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</si>
  <si>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</si>
  <si>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</si>
  <si>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</si>
  <si>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</si>
  <si>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</si>
  <si>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</si>
  <si>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</si>
  <si>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</si>
  <si>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</si>
  <si>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</si>
  <si>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</si>
  <si>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</si>
  <si>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</si>
  <si>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</si>
  <si>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</si>
  <si>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</si>
  <si>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</si>
  <si>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</si>
  <si>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</si>
  <si>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</si>
  <si>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</si>
  <si>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</si>
  <si>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</si>
  <si>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</si>
  <si>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</si>
  <si>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</si>
  <si>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</si>
  <si>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</si>
  <si>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</si>
  <si>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</si>
  <si>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</si>
  <si>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</si>
  <si>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</si>
  <si>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</si>
  <si>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</si>
  <si>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</si>
  <si>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</si>
  <si>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</si>
  <si>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</si>
  <si>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</si>
  <si>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</si>
  <si>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</si>
  <si>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</si>
  <si>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</si>
  <si>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</si>
  <si>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</si>
  <si>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</si>
  <si>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</si>
  <si>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</si>
  <si>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</si>
  <si>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</si>
  <si>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</si>
  <si>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</si>
  <si>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</si>
  <si>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</si>
  <si>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</si>
  <si>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</si>
  <si>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</si>
  <si>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</si>
  <si>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</si>
  <si>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</si>
  <si>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</si>
  <si>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</si>
  <si>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</si>
  <si>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</si>
  <si>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</si>
  <si>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</si>
  <si>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</si>
  <si>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</si>
  <si>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</si>
  <si>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</si>
  <si>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</si>
  <si>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</si>
  <si>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</si>
  <si>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</si>
  <si>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</si>
  <si>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</si>
  <si>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</si>
  <si>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</si>
  <si>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</si>
  <si>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</si>
  <si>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</si>
  <si>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</si>
  <si>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</si>
  <si>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</si>
  <si>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</si>
  <si>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</si>
  <si>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</si>
  <si>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</si>
  <si>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</si>
  <si>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</si>
  <si>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</si>
  <si>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</si>
  <si>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</si>
  <si>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</si>
  <si>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</si>
  <si>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</si>
  <si>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</si>
  <si>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</si>
  <si>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</si>
  <si>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</si>
  <si>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</si>
  <si>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</si>
  <si>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</si>
  <si>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</si>
  <si>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</si>
  <si>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</si>
  <si>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</si>
  <si>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</si>
  <si>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</si>
  <si>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</si>
  <si>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</si>
  <si>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</si>
  <si>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</si>
  <si>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</si>
  <si>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</si>
  <si>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</si>
  <si>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</si>
  <si>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</si>
  <si>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</si>
  <si>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</si>
  <si>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</si>
  <si>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</si>
  <si>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</si>
  <si>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</si>
  <si>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</si>
  <si>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</si>
  <si>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</si>
  <si>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</si>
  <si>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</si>
  <si>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</si>
  <si>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</si>
  <si>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</si>
  <si>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</si>
  <si>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</si>
  <si>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</si>
  <si>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</si>
  <si>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</si>
  <si>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</si>
  <si>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</si>
  <si>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</si>
  <si>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</si>
  <si>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</si>
  <si>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</si>
  <si>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</si>
  <si>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</si>
  <si>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</si>
  <si>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</si>
  <si>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</si>
  <si>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</si>
  <si>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</si>
  <si>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</si>
  <si>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</si>
  <si>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</si>
  <si>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</si>
  <si>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</si>
  <si>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</si>
  <si>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</si>
  <si>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</si>
  <si>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</si>
  <si>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</si>
  <si>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</si>
  <si>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</si>
  <si>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</si>
  <si>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</si>
  <si>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</si>
  <si>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</si>
  <si>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</si>
  <si>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</si>
  <si>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</si>
  <si>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</si>
  <si>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</si>
  <si>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</si>
  <si>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</si>
  <si>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</si>
  <si>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</si>
  <si>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</si>
  <si>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</si>
  <si>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</si>
  <si>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</si>
  <si>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</si>
  <si>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</si>
  <si>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</si>
  <si>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</si>
  <si>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</si>
  <si>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</si>
  <si>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</si>
  <si>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</si>
  <si>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</si>
  <si>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</si>
  <si>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</si>
  <si>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</si>
  <si>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</si>
  <si>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</si>
  <si>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</si>
  <si>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</si>
  <si>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</si>
  <si>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</si>
  <si>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</si>
  <si>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</si>
  <si>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</si>
  <si>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</si>
  <si>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</si>
  <si>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</si>
  <si>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</si>
  <si>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</si>
  <si>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</si>
  <si>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</si>
  <si>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</si>
  <si>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</si>
  <si>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</si>
  <si>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</si>
  <si>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</si>
  <si>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</si>
  <si>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</si>
  <si>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</si>
  <si>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</si>
  <si>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</si>
  <si>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</si>
  <si>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</si>
  <si>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</si>
  <si>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</si>
  <si>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</si>
  <si>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</si>
  <si>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</si>
  <si>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</si>
  <si>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</si>
  <si>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</si>
  <si>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</si>
  <si>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</si>
  <si>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</si>
  <si>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</si>
  <si>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</si>
  <si>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</si>
  <si>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</si>
  <si>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</si>
  <si>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</si>
  <si>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</si>
  <si>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</si>
  <si>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</si>
  <si>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</si>
  <si>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</si>
  <si>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</si>
  <si>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</si>
  <si>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</si>
  <si>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</si>
  <si>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</si>
  <si>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</si>
  <si>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</si>
  <si>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</si>
  <si>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</si>
  <si>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</si>
  <si>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</si>
  <si>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</si>
  <si>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</si>
  <si>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</si>
  <si>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</si>
  <si>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</si>
  <si>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</si>
  <si>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</si>
  <si>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</si>
  <si>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</si>
  <si>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</si>
  <si>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</si>
  <si>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</si>
  <si>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</si>
  <si>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</si>
  <si>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</si>
  <si>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</si>
  <si>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</si>
  <si>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</si>
  <si>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</si>
  <si>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</si>
  <si>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</si>
  <si>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</si>
  <si>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</si>
  <si>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</si>
  <si>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</si>
  <si>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</si>
  <si>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</si>
  <si>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</si>
  <si>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</si>
  <si>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</si>
  <si>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</si>
  <si>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</si>
  <si>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</si>
  <si>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</si>
  <si>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</si>
  <si>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</si>
  <si>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</si>
  <si>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</si>
  <si>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</si>
  <si>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</si>
  <si>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</si>
  <si>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</si>
  <si>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</si>
  <si>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</si>
  <si>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</si>
  <si>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</si>
  <si>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</si>
  <si>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</si>
  <si>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</si>
  <si>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</si>
  <si>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</si>
  <si>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</si>
  <si>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</si>
  <si>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</si>
  <si>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</si>
  <si>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</si>
  <si>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</si>
  <si>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</si>
  <si>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</si>
  <si>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</si>
  <si>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</si>
  <si>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</si>
  <si>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</si>
  <si>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</si>
  <si>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</si>
  <si>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</si>
  <si>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</si>
  <si>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</si>
  <si>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</si>
  <si>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</si>
  <si>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</si>
  <si>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</si>
  <si>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</si>
  <si>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</si>
  <si>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</si>
  <si>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</si>
  <si>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</si>
  <si>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</si>
  <si>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</si>
  <si>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</si>
  <si>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</si>
  <si>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</si>
  <si>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</si>
  <si>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</si>
  <si>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</si>
  <si>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</si>
  <si>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</si>
  <si>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</si>
  <si>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</si>
  <si>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</si>
  <si>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</si>
  <si>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</si>
  <si>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</si>
  <si>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</si>
  <si>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</si>
  <si>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</si>
  <si>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</si>
  <si>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</si>
  <si>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</si>
  <si>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</si>
  <si>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</si>
  <si>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</si>
  <si>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</si>
  <si>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</si>
  <si>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</si>
  <si>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</si>
  <si>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</si>
  <si>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</si>
  <si>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</si>
  <si>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</si>
  <si>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</si>
  <si>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</si>
  <si>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</si>
  <si>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</si>
  <si>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</si>
  <si>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</si>
  <si>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</si>
  <si>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</si>
  <si>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</si>
  <si>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</si>
  <si>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</si>
  <si>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</si>
  <si>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</si>
  <si>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</si>
  <si>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</si>
  <si>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</si>
  <si>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</si>
  <si>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</si>
  <si>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</si>
  <si>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</si>
  <si>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</si>
  <si>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</si>
  <si>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</si>
  <si>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</si>
  <si>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</si>
  <si>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</si>
  <si>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</si>
  <si>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</si>
  <si>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</si>
  <si>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</si>
  <si>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</si>
  <si>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</si>
  <si>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</si>
  <si>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</si>
  <si>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</si>
  <si>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</si>
  <si>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</si>
  <si>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</si>
  <si>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</si>
  <si>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</si>
  <si>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</si>
  <si>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</si>
  <si>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</si>
  <si>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</si>
  <si>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</si>
  <si>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</si>
  <si>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</si>
  <si>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</si>
  <si>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</si>
  <si>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</si>
  <si>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</si>
  <si>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</si>
  <si>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</si>
  <si>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</si>
  <si>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</si>
  <si>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</si>
  <si>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</si>
  <si>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</si>
  <si>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</si>
  <si>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</si>
  <si>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</si>
  <si>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</si>
  <si>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</si>
  <si>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</si>
  <si>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</si>
  <si>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</si>
  <si>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</si>
  <si>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</si>
  <si>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</si>
  <si>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</si>
  <si>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</si>
  <si>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</si>
  <si>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</si>
  <si>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</si>
  <si>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</si>
  <si>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</si>
  <si>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</si>
  <si>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</si>
  <si>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</si>
  <si>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</si>
  <si>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</si>
  <si>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</si>
  <si>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</si>
  <si>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</si>
  <si>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</si>
  <si>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</si>
  <si>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</si>
  <si>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</si>
  <si>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</si>
  <si>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</si>
  <si>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</si>
  <si>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</si>
  <si>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</si>
  <si>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</si>
  <si>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</si>
  <si>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</si>
  <si>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</si>
  <si>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</si>
  <si>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</si>
  <si>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</si>
  <si>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</si>
  <si>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</si>
  <si>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</si>
  <si>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</si>
  <si>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</si>
  <si>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</si>
  <si>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</si>
  <si>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</si>
  <si>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</si>
  <si>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</si>
  <si>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</si>
  <si>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</si>
  <si>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</si>
  <si>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</si>
  <si>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</si>
  <si>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</si>
  <si>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</si>
  <si>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</si>
  <si>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</si>
  <si>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</si>
  <si>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</si>
  <si>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</si>
  <si>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</si>
  <si>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</si>
  <si>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</si>
  <si>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</si>
  <si>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</si>
  <si>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</si>
  <si>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</si>
  <si>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</si>
  <si>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</si>
  <si>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</si>
  <si>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</si>
  <si>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</si>
  <si>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</si>
  <si>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</si>
  <si>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</si>
  <si>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</si>
  <si>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</si>
  <si>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</si>
  <si>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</si>
  <si>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</si>
  <si>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</si>
  <si>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</si>
  <si>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</si>
  <si>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</si>
  <si>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</si>
  <si>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</si>
  <si>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</si>
  <si>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</si>
  <si>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</si>
  <si>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</si>
  <si>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</si>
  <si>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</si>
  <si>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</si>
  <si>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</si>
  <si>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</si>
  <si>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</si>
  <si>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</si>
  <si>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</si>
  <si>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</si>
  <si>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</si>
  <si>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</si>
  <si>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</si>
  <si>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</si>
  <si>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</si>
  <si>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</si>
  <si>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</si>
  <si>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</si>
  <si>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</si>
  <si>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</si>
  <si>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</si>
  <si>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</si>
  <si>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Glenair UK Limited</t>
  </si>
  <si>
    <t>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t>
  </si>
  <si>
    <t>Companies House</t>
  </si>
  <si>
    <t>40 Lower Oakham Way, Oakham Business Park, Mansfield, Nottinghamshire, NG18 5BY</t>
  </si>
  <si>
    <t>Administrator; Dan Wilson - All enquiries on this subject should go to our Purchasing department</t>
  </si>
  <si>
    <t xml:space="preserve">Administrator: dwilson@glenair.co.uk Purchasing contact: csmall@glenair.co.uk </t>
  </si>
  <si>
    <t>01623 638100</t>
  </si>
  <si>
    <t>Tony Birks</t>
  </si>
  <si>
    <t>Managing Director</t>
  </si>
  <si>
    <t>tbirks@glenair.co.uk</t>
  </si>
  <si>
    <t>Material not used</t>
  </si>
  <si>
    <t>Used on Tin copper wire and some special solders (not a direct source)</t>
  </si>
  <si>
    <t>Gold plated contacts only from restricted sources (not a direct source)</t>
  </si>
  <si>
    <t>Only the smelters can answer this question</t>
  </si>
  <si>
    <t>Only the smelters can answer this question (not a direct source)</t>
  </si>
  <si>
    <t>All relevant GUK first tier suppliers are required to confirm that they do not use 3TG from conflict zones.</t>
  </si>
  <si>
    <t>Not relevant material not used</t>
  </si>
  <si>
    <t>No survey undertaken , dealt with T &amp; C s of purchase order requirements</t>
  </si>
  <si>
    <t>Only the product source (not a direct source)</t>
  </si>
  <si>
    <t>As the smelter could be any one of those on the list, we do not audit our suppliers supply chain and even if we imposed ourselves on them, our suppliers change and as such so could theirs. It is a non value adding exercise but if any customer wishes this to happen, we reserve the right to expect a purchase order for all the administration.</t>
  </si>
  <si>
    <t>We have no control over the sourcing of the materials involved. Where parts are gold plated or where tin plated wire is sourced we specify on our Purchase orders that the supplier have requested that their platers use materials from known sources in accordance with this CMRT. Glenair is not in a postion to conduct secondary audits or enforce this US legislation across the world.</t>
  </si>
  <si>
    <t>www.glenair.co.uk\certification.asp</t>
  </si>
  <si>
    <t>This is the responsibility of the platers/cable producers, we do not force suppliers to meet their obligations, we are not an enforcement agency, we are a customer.</t>
  </si>
  <si>
    <t>Stated on our On purchase orders  (Smelters not a direct source) Our supply chain have the option to use whoever they deem appropriate and this could change and we wouldn’t be aware of this or need to know providing a approved smelter is used that’s all we expect. It is for the regulators to manage the rules.</t>
  </si>
  <si>
    <t>We are not regulatory or an enforcement agency. However our dur deligence is managed throgh the purchasing and supplier approval process</t>
  </si>
  <si>
    <t>Incoming paperwork from supplier  (Smelters not a direct source)</t>
  </si>
  <si>
    <t>Only on product quality matters (Smelters not a direct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</si>
</sst>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scheme val="major"/>
    </font>
    <font>
      <u/>
      <sz val="10"/>
      <color indexed="12"/>
      <name val="Cambria"/>
      <family val="1"/>
      <scheme val="major"/>
    </font>
    <font>
      <sz val="10"/>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xf numFmtId="0" fontId="8" fillId="0" borderId="0" applyNumberFormat="0" applyFill="0" applyBorder="0" applyAlignment="0" applyProtection="0">
      <alignment vertical="top"/>
      <protection locked="0"/>
    </xf>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96" fillId="0" borderId="65" xfId="0" applyFont="1" applyBorder="1" applyAlignment="1" applyProtection="1">
      <alignment horizontal="left"/>
      <protection locked="0"/>
    </xf>
    <xf numFmtId="0" fontId="96" fillId="0" borderId="66" xfId="0" applyFont="1" applyBorder="1" applyAlignment="1" applyProtection="1">
      <alignment horizontal="left"/>
      <protection locked="0"/>
    </xf>
    <xf numFmtId="0" fontId="96" fillId="0" borderId="67" xfId="0" applyFont="1" applyBorder="1" applyAlignment="1" applyProtection="1">
      <alignment horizontal="left"/>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97" fillId="33" borderId="61" xfId="593" applyFont="1" applyFill="1" applyBorder="1" applyAlignment="1" applyProtection="1">
      <alignment horizontal="left" vertical="center" wrapText="1"/>
      <protection locked="0"/>
    </xf>
    <xf numFmtId="0" fontId="98" fillId="33" borderId="10" xfId="0" applyFont="1" applyFill="1" applyBorder="1" applyAlignment="1" applyProtection="1">
      <alignment horizontal="left" vertical="center" wrapText="1"/>
      <protection locked="0"/>
    </xf>
    <xf numFmtId="0" fontId="98"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62" xfId="0" applyFont="1" applyFill="1" applyBorder="1" applyAlignment="1" applyProtection="1">
      <alignment horizontal="left" vertical="center"/>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3" xr:uid="{24FEC248-56B1-4860-ACB4-3D21F930FB97}"/>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684B477-A92F-4291-971E-86FE2709491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56E7599-20AF-410E-B531-4B5D3EDD6CF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7" sqref="G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0"/>
      <c r="G3" s="420"/>
      <c r="H3" s="420"/>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1" t="str">
        <f ca="1">OFFSET(L!$C$1,MATCH("Declaration"&amp;ADDRESS(ROW(),COLUMN(),4),L!$A:$A,0)-1,SL,,)</f>
        <v>Link to Terms &amp; Conditions</v>
      </c>
      <c r="J4" s="42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5" t="str">
        <f ca="1">OFFSET(L!$C$1,MATCH("Declaration"&amp;ADDRESS(ROW(),COLUMN(),4),L!$A:$A,0)-1,SL,,)</f>
        <v>Company Information</v>
      </c>
      <c r="C7" s="425"/>
      <c r="D7" s="425"/>
      <c r="E7" s="425"/>
      <c r="F7" s="425"/>
      <c r="G7" s="425"/>
      <c r="H7" s="425"/>
      <c r="I7" s="425"/>
      <c r="J7" s="42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2" t="s">
        <v>494</v>
      </c>
      <c r="E9" s="423"/>
      <c r="F9" s="423"/>
      <c r="G9" s="424"/>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of Scope:</v>
      </c>
      <c r="C10" s="151"/>
      <c r="D10" s="416" t="s">
        <v>15607</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7"/>
      <c r="C11" s="151"/>
      <c r="D11" s="433" t="str">
        <f ca="1">IF(D9=Q9,OFFSET(L!$C$1,MATCH("Declaration"&amp;ADDRESS(ROW(),COLUMN(),4),L!$A:$A,0)-1,SL,,),"")</f>
        <v/>
      </c>
      <c r="E11" s="434"/>
      <c r="F11" s="434"/>
      <c r="G11" s="434"/>
      <c r="H11" s="434"/>
      <c r="I11" s="434"/>
      <c r="J11" s="43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84">
        <v>1198102</v>
      </c>
      <c r="E12" s="419"/>
      <c r="F12" s="419"/>
      <c r="G12" s="419"/>
      <c r="H12" s="419"/>
      <c r="I12" s="419"/>
      <c r="J12" s="38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84" t="s">
        <v>15608</v>
      </c>
      <c r="E13" s="419"/>
      <c r="F13" s="419"/>
      <c r="G13" s="419"/>
      <c r="H13" s="419"/>
      <c r="I13" s="419"/>
      <c r="J13" s="38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4" t="s">
        <v>15609</v>
      </c>
      <c r="E14" s="419"/>
      <c r="F14" s="419"/>
      <c r="G14" s="419"/>
      <c r="H14" s="419"/>
      <c r="I14" s="419"/>
      <c r="J14" s="38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15610</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398" t="s">
        <v>15611</v>
      </c>
      <c r="E16" s="399"/>
      <c r="F16" s="399"/>
      <c r="G16" s="399"/>
      <c r="H16" s="399"/>
      <c r="I16" s="399"/>
      <c r="J16" s="40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15612</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15613</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15614</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16" t="s">
        <v>15615</v>
      </c>
      <c r="E20" s="417"/>
      <c r="F20" s="417"/>
      <c r="G20" s="417"/>
      <c r="H20" s="417"/>
      <c r="I20" s="417"/>
      <c r="J20" s="41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15612</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44378</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0"/>
      <c r="E23" s="43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1" t="str">
        <f ca="1">OFFSET(L!$C$1,MATCH("Declaration"&amp;ADDRESS(ROW(),COLUMN(),4),L!$A:$A,0)-1,SL,,)</f>
        <v>Answer</v>
      </c>
      <c r="E25" s="431"/>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t="s">
        <v>15616</v>
      </c>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ustomHeight="1">
      <c r="A27" s="52"/>
      <c r="B27" s="51" t="str">
        <f ca="1">OFFSET(L!$C$1,MATCH("Declaration"&amp;ADDRESS(ROW(),COLUMN(),4),L!$A:$A,0)-1,SL,,)&amp;P27</f>
        <v>Tin  (*)</v>
      </c>
      <c r="C27" s="46"/>
      <c r="D27" s="384" t="s">
        <v>488</v>
      </c>
      <c r="E27" s="385"/>
      <c r="F27" s="15"/>
      <c r="G27" s="386" t="s">
        <v>15617</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ustomHeight="1">
      <c r="A28" s="52"/>
      <c r="B28" s="51" t="str">
        <f ca="1">OFFSET(L!$C$1,MATCH("Declaration"&amp;ADDRESS(ROW(),COLUMN(),4),L!$A:$A,0)-1,SL,,)&amp;P28</f>
        <v>Gold  (*)</v>
      </c>
      <c r="C28" s="46"/>
      <c r="D28" s="384" t="s">
        <v>488</v>
      </c>
      <c r="E28" s="385"/>
      <c r="F28" s="15"/>
      <c r="G28" s="386" t="s">
        <v>15618</v>
      </c>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t="s">
        <v>15616</v>
      </c>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t="s">
        <v>489</v>
      </c>
      <c r="E32" s="402"/>
      <c r="F32" s="58"/>
      <c r="G32" s="386" t="s">
        <v>15616</v>
      </c>
      <c r="H32" s="387"/>
      <c r="I32" s="387"/>
      <c r="J32" s="388"/>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t="s">
        <v>15619</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t="s">
        <v>15619</v>
      </c>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t="s">
        <v>489</v>
      </c>
      <c r="E35" s="385"/>
      <c r="F35" s="58"/>
      <c r="G35" s="386" t="s">
        <v>15616</v>
      </c>
      <c r="H35" s="387"/>
      <c r="I35" s="387"/>
      <c r="J35" s="388"/>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1" t="str">
        <f ca="1">D25</f>
        <v>Answer</v>
      </c>
      <c r="E37" s="391"/>
      <c r="F37" s="21"/>
      <c r="G37" s="55" t="str">
        <f ca="1">G25</f>
        <v>Comments</v>
      </c>
      <c r="H37" s="429"/>
      <c r="I37" s="429"/>
      <c r="J37" s="429"/>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t="s">
        <v>489</v>
      </c>
      <c r="E38" s="385"/>
      <c r="F38" s="58"/>
      <c r="G38" s="386" t="s">
        <v>15616</v>
      </c>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490</v>
      </c>
      <c r="E39" s="385"/>
      <c r="F39" s="58"/>
      <c r="G39" s="386" t="s">
        <v>15620</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490</v>
      </c>
      <c r="E40" s="385"/>
      <c r="F40" s="58"/>
      <c r="G40" s="386" t="s">
        <v>15620</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t="s">
        <v>489</v>
      </c>
      <c r="E41" s="385"/>
      <c r="F41" s="58"/>
      <c r="G41" s="386" t="s">
        <v>15616</v>
      </c>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1" t="str">
        <f ca="1">D25</f>
        <v>Answer</v>
      </c>
      <c r="E43" s="391"/>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t="s">
        <v>489</v>
      </c>
      <c r="E44" s="385"/>
      <c r="F44" s="58"/>
      <c r="G44" s="386" t="s">
        <v>15616</v>
      </c>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15621</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t="s">
        <v>15621</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t="s">
        <v>489</v>
      </c>
      <c r="E47" s="385"/>
      <c r="F47" s="58"/>
      <c r="G47" s="386" t="s">
        <v>15616</v>
      </c>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t="s">
        <v>489</v>
      </c>
      <c r="E50" s="385"/>
      <c r="F50" s="58"/>
      <c r="G50" s="386" t="s">
        <v>15616</v>
      </c>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ustomHeight="1">
      <c r="A51" s="52"/>
      <c r="B51" s="51" t="str">
        <f ca="1">B39</f>
        <v>Tin  (*)</v>
      </c>
      <c r="C51" s="13"/>
      <c r="D51" s="384" t="s">
        <v>490</v>
      </c>
      <c r="E51" s="385"/>
      <c r="F51" s="58"/>
      <c r="G51" s="386" t="s">
        <v>15620</v>
      </c>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ustomHeight="1">
      <c r="A52" s="52"/>
      <c r="B52" s="51" t="str">
        <f ca="1">B40</f>
        <v>Gold  (*)</v>
      </c>
      <c r="C52" s="13"/>
      <c r="D52" s="384" t="s">
        <v>490</v>
      </c>
      <c r="E52" s="385"/>
      <c r="F52" s="58"/>
      <c r="G52" s="386" t="s">
        <v>15620</v>
      </c>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t="s">
        <v>489</v>
      </c>
      <c r="E53" s="385"/>
      <c r="F53" s="58"/>
      <c r="G53" s="386" t="s">
        <v>15616</v>
      </c>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t="s">
        <v>491</v>
      </c>
      <c r="E56" s="390"/>
      <c r="F56" s="58"/>
      <c r="G56" s="386" t="s">
        <v>15622</v>
      </c>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t="s">
        <v>491</v>
      </c>
      <c r="E57" s="390"/>
      <c r="F57" s="58"/>
      <c r="G57" s="386" t="s">
        <v>15623</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t="s">
        <v>491</v>
      </c>
      <c r="E58" s="390"/>
      <c r="F58" s="58"/>
      <c r="G58" s="386" t="s">
        <v>15623</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t="s">
        <v>491</v>
      </c>
      <c r="E59" s="390"/>
      <c r="F59" s="58"/>
      <c r="G59" s="386" t="s">
        <v>15622</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1" t="str">
        <f ca="1">D25</f>
        <v>Answer</v>
      </c>
      <c r="E61" s="391"/>
      <c r="F61" s="21"/>
      <c r="G61" s="55" t="str">
        <f ca="1">G25</f>
        <v>Comments</v>
      </c>
      <c r="H61" s="428"/>
      <c r="I61" s="428"/>
      <c r="J61" s="42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t="s">
        <v>489</v>
      </c>
      <c r="E62" s="402"/>
      <c r="F62" s="58"/>
      <c r="G62" s="386" t="s">
        <v>15616</v>
      </c>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Tin  (*)</v>
      </c>
      <c r="C63" s="13"/>
      <c r="D63" s="384" t="s">
        <v>489</v>
      </c>
      <c r="E63" s="385"/>
      <c r="F63" s="58"/>
      <c r="G63" s="386" t="s">
        <v>15624</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84" t="s">
        <v>489</v>
      </c>
      <c r="E64" s="385"/>
      <c r="F64" s="58"/>
      <c r="G64" s="386" t="s">
        <v>15624</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t="s">
        <v>489</v>
      </c>
      <c r="E65" s="385"/>
      <c r="F65" s="58"/>
      <c r="G65" s="386" t="s">
        <v>15616</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1" t="str">
        <f ca="1">D25</f>
        <v>Answer</v>
      </c>
      <c r="E67" s="391"/>
      <c r="F67" s="21"/>
      <c r="G67" s="55" t="str">
        <f ca="1">G25</f>
        <v>Comments</v>
      </c>
      <c r="H67" s="428" t="str">
        <f>IF(Q75="(*)","Click here to enter smelter names","")</f>
        <v/>
      </c>
      <c r="I67" s="428"/>
      <c r="J67" s="42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t="s">
        <v>489</v>
      </c>
      <c r="E68" s="385"/>
      <c r="F68" s="59"/>
      <c r="G68" s="386" t="s">
        <v>15616</v>
      </c>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ustomHeight="1">
      <c r="A69" s="52"/>
      <c r="B69" s="51" t="str">
        <f ca="1">B39</f>
        <v>Tin  (*)</v>
      </c>
      <c r="C69" s="46"/>
      <c r="D69" s="384" t="s">
        <v>489</v>
      </c>
      <c r="E69" s="385"/>
      <c r="F69" s="59"/>
      <c r="G69" s="386" t="s">
        <v>15625</v>
      </c>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ustomHeight="1">
      <c r="A70" s="52"/>
      <c r="B70" s="51" t="str">
        <f ca="1">B40</f>
        <v>Gold  (*)</v>
      </c>
      <c r="C70" s="46"/>
      <c r="D70" s="384" t="s">
        <v>489</v>
      </c>
      <c r="E70" s="385"/>
      <c r="F70" s="59"/>
      <c r="G70" s="386" t="s">
        <v>15625</v>
      </c>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t="s">
        <v>489</v>
      </c>
      <c r="E71" s="385"/>
      <c r="F71" s="61"/>
      <c r="G71" s="386" t="s">
        <v>15616</v>
      </c>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0" t="str">
        <f ca="1">OFFSET(L!$C$1,MATCH("Declaration"&amp;ADDRESS(ROW(),COLUMN(),4),L!$A:$A,0)-1,SL,,)</f>
        <v>Answer the Following Questions at a Company Level</v>
      </c>
      <c r="C73" s="440"/>
      <c r="D73" s="440"/>
      <c r="E73" s="440"/>
      <c r="F73" s="440"/>
      <c r="G73" s="440"/>
      <c r="H73" s="440"/>
      <c r="I73" s="440"/>
      <c r="J73" s="44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1" t="str">
        <f ca="1">D25</f>
        <v>Answer</v>
      </c>
      <c r="E74" s="431"/>
      <c r="F74" s="64"/>
      <c r="G74" s="431" t="str">
        <f ca="1">G25</f>
        <v>Comments</v>
      </c>
      <c r="H74" s="431" t="e">
        <f>HLOOKUP(SL,LT,$O74,0)</f>
        <v>#NAME?</v>
      </c>
      <c r="I74" s="43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ustomHeight="1">
      <c r="A75" s="52"/>
      <c r="B75" s="67" t="str">
        <f ca="1">OFFSET(L!$C$1,MATCH("Declaration"&amp;ADDRESS(ROW(),COLUMN(),4),L!$A:$A,0)-1,SL,,)&amp;$Q$37</f>
        <v>A. Have you established a responsible minerals sourcing policy?</v>
      </c>
      <c r="C75" s="68"/>
      <c r="D75" s="384" t="s">
        <v>488</v>
      </c>
      <c r="E75" s="385"/>
      <c r="F75" s="68"/>
      <c r="G75" s="386" t="s">
        <v>15626</v>
      </c>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2"/>
      <c r="H76" s="432"/>
      <c r="I76" s="432"/>
      <c r="J76" s="43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489</v>
      </c>
      <c r="E77" s="385"/>
      <c r="F77" s="68"/>
      <c r="G77" s="403" t="s">
        <v>15627</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489</v>
      </c>
      <c r="E79" s="385"/>
      <c r="F79" s="68"/>
      <c r="G79" s="386" t="s">
        <v>15628</v>
      </c>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t="s">
        <v>15629</v>
      </c>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489</v>
      </c>
      <c r="E83" s="385"/>
      <c r="F83" s="68"/>
      <c r="G83" s="386" t="s">
        <v>15630</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8" t="s">
        <v>488</v>
      </c>
      <c r="E85" s="400"/>
      <c r="F85" s="68"/>
      <c r="G85" s="386" t="s">
        <v>15631</v>
      </c>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2"/>
      <c r="H86" s="432"/>
      <c r="I86" s="432"/>
      <c r="J86" s="43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489</v>
      </c>
      <c r="E87" s="385"/>
      <c r="F87" s="68"/>
      <c r="G87" s="386" t="s">
        <v>15632</v>
      </c>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9"/>
      <c r="H88" s="439"/>
      <c r="I88" s="439"/>
      <c r="J88" s="43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8" t="str">
        <f>IF(OR($D$8="",$I$3=""),"","Click here to check required fields completion")</f>
        <v/>
      </c>
      <c r="C90" s="438"/>
      <c r="D90" s="438"/>
      <c r="E90" s="438"/>
      <c r="F90" s="438"/>
      <c r="G90" s="438"/>
      <c r="H90" s="438"/>
      <c r="I90" s="438"/>
      <c r="J90" s="43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6" t="str">
        <f ca="1">OFFSET(L!$C$1,MATCH("General"&amp;"Cpy",L!$A:$A,0)-1,SL,,)</f>
        <v>© 2021 Responsible Minerals Initiative. All rights reserved.</v>
      </c>
      <c r="B91" s="437"/>
      <c r="C91" s="437"/>
      <c r="D91" s="437"/>
      <c r="E91" s="437"/>
      <c r="F91" s="437"/>
      <c r="G91" s="437"/>
      <c r="H91" s="437"/>
      <c r="I91" s="437"/>
      <c r="J91" s="43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73" stopIfTrue="1">
      <formula>AND(OR($D$26="No",AND($D$26="Yes",$D$32="No")),OR($D$27="No",AND($D$27="Yes",$D$33="No")),OR($D$28="No",AND($D$28="Yes",$D$34="No")),OR($D$29="No",AND($D$29="Yes",$D$35="No")))</formula>
    </cfRule>
    <cfRule type="expression" dxfId="104" priority="74" stopIfTrue="1">
      <formula>IF(D75="",TRUE)</formula>
    </cfRule>
  </conditionalFormatting>
  <conditionalFormatting sqref="D26:E26">
    <cfRule type="expression" dxfId="103" priority="125" stopIfTrue="1">
      <formula>IF($D$26="",TRUE)</formula>
    </cfRule>
  </conditionalFormatting>
  <conditionalFormatting sqref="D27:E27">
    <cfRule type="expression" dxfId="102" priority="132" stopIfTrue="1">
      <formula>IF($D$27="",TRUE)</formula>
    </cfRule>
  </conditionalFormatting>
  <conditionalFormatting sqref="D28:E28">
    <cfRule type="expression" dxfId="101" priority="133" stopIfTrue="1">
      <formula>IF($D$28="",TRUE)</formula>
    </cfRule>
  </conditionalFormatting>
  <conditionalFormatting sqref="D29:E29">
    <cfRule type="expression" dxfId="100" priority="134" stopIfTrue="1">
      <formula>IF($D$29="",TRUE)</formula>
    </cfRule>
  </conditionalFormatting>
  <conditionalFormatting sqref="D9:G9">
    <cfRule type="expression" dxfId="99" priority="140" stopIfTrue="1">
      <formula>IF($D$9="",TRUE)</formula>
    </cfRule>
  </conditionalFormatting>
  <conditionalFormatting sqref="D22:E22">
    <cfRule type="expression" dxfId="98" priority="147" stopIfTrue="1">
      <formula>IF($D$22="",TRUE)</formula>
    </cfRule>
  </conditionalFormatting>
  <conditionalFormatting sqref="D34:E34 D40:E40 D52:E52 D58:E58 D64:E64 D70:E70">
    <cfRule type="expression" dxfId="97" priority="37" stopIfTrue="1">
      <formula>$P$28=""</formula>
    </cfRule>
  </conditionalFormatting>
  <conditionalFormatting sqref="D35:E35 D41:E41 D53:E53 D59:E59 D65:E65 D71:E71">
    <cfRule type="expression" dxfId="96" priority="152" stopIfTrue="1">
      <formula>$P$29=""</formula>
    </cfRule>
  </conditionalFormatting>
  <conditionalFormatting sqref="D32:E32">
    <cfRule type="expression" dxfId="95" priority="130" stopIfTrue="1">
      <formula>$P$26=""</formula>
    </cfRule>
  </conditionalFormatting>
  <conditionalFormatting sqref="D32:E32">
    <cfRule type="expression" dxfId="94" priority="43" stopIfTrue="1">
      <formula>IF(AND(OR($D$26="Yes",$D$26=""),$D$32=""),1,0)</formula>
    </cfRule>
  </conditionalFormatting>
  <conditionalFormatting sqref="D38 D50 D56 D62 D68">
    <cfRule type="expression" dxfId="93" priority="39" stopIfTrue="1">
      <formula>$P$32=""</formula>
    </cfRule>
  </conditionalFormatting>
  <conditionalFormatting sqref="D39:E39 D51 D57 D63 D69">
    <cfRule type="expression" dxfId="92" priority="38" stopIfTrue="1">
      <formula>$P$33=""</formula>
    </cfRule>
  </conditionalFormatting>
  <conditionalFormatting sqref="D40 D52 D58 D64 D70">
    <cfRule type="expression" dxfId="91" priority="28" stopIfTrue="1">
      <formula>$P$34=""</formula>
    </cfRule>
    <cfRule type="expression" dxfId="90" priority="150" stopIfTrue="1">
      <formula>IF(AND(OR($D$28="Yes",$D$28=""),D40=""),1,0)</formula>
    </cfRule>
  </conditionalFormatting>
  <conditionalFormatting sqref="D41 D53 D59 D65 D71">
    <cfRule type="expression" dxfId="89" priority="36" stopIfTrue="1">
      <formula>$P$35=""</formula>
    </cfRule>
  </conditionalFormatting>
  <conditionalFormatting sqref="D38:E38 D50:E50 D56:E56 D62:E62 D68:E68">
    <cfRule type="expression" dxfId="88" priority="41" stopIfTrue="1">
      <formula>$P$26=""</formula>
    </cfRule>
    <cfRule type="expression" dxfId="87" priority="42" stopIfTrue="1">
      <formula>IF(AND(OR($D$26="Yes",$D$26=""),D38=""),1,0)</formula>
    </cfRule>
  </conditionalFormatting>
  <conditionalFormatting sqref="D39:E39 D51:E51 D57:E57 D63:E63 D69:E69">
    <cfRule type="expression" dxfId="86" priority="148" stopIfTrue="1">
      <formula>$P$39=""</formula>
    </cfRule>
    <cfRule type="expression" dxfId="85" priority="149" stopIfTrue="1">
      <formula>IF(AND(OR($D$27="Yes",$D$27=""),D39=""),1,0)</formula>
    </cfRule>
  </conditionalFormatting>
  <conditionalFormatting sqref="D33:E33">
    <cfRule type="expression" dxfId="84" priority="30" stopIfTrue="1">
      <formula>IF(AND(OR($D$27="Yes",$D$27=""),$D$33=""),1,0)</formula>
    </cfRule>
    <cfRule type="expression" dxfId="83" priority="31" stopIfTrue="1">
      <formula>$P$27=""</formula>
    </cfRule>
  </conditionalFormatting>
  <conditionalFormatting sqref="D34:E34">
    <cfRule type="expression" dxfId="82" priority="151" stopIfTrue="1">
      <formula>IF(AND(OR($D$28="Yes",$D$28=""),$D$34=""),1,0)</formula>
    </cfRule>
  </conditionalFormatting>
  <conditionalFormatting sqref="D41:E41 D53:E53 D59:E59 D65:E65 D71:E71">
    <cfRule type="expression" dxfId="81" priority="153" stopIfTrue="1">
      <formula>IF(AND(OR($D$29="Yes",$D$29=""),D41=""),1,0)</formula>
    </cfRule>
  </conditionalFormatting>
  <conditionalFormatting sqref="D35:E35">
    <cfRule type="expression" dxfId="80" priority="27" stopIfTrue="1">
      <formula>IF(AND(OR($D$29="Yes",$D$29=""),$D$35=""),1,0)</formula>
    </cfRule>
  </conditionalFormatting>
  <conditionalFormatting sqref="D46:E46">
    <cfRule type="expression" dxfId="79" priority="13" stopIfTrue="1">
      <formula>$P$28=""</formula>
    </cfRule>
  </conditionalFormatting>
  <conditionalFormatting sqref="D47:E47">
    <cfRule type="expression" dxfId="78" priority="21" stopIfTrue="1">
      <formula>$P$29=""</formula>
    </cfRule>
  </conditionalFormatting>
  <conditionalFormatting sqref="D44">
    <cfRule type="expression" dxfId="77" priority="15" stopIfTrue="1">
      <formula>$P$32=""</formula>
    </cfRule>
  </conditionalFormatting>
  <conditionalFormatting sqref="D45">
    <cfRule type="expression" dxfId="76" priority="14" stopIfTrue="1">
      <formula>$P$33=""</formula>
    </cfRule>
  </conditionalFormatting>
  <conditionalFormatting sqref="D46">
    <cfRule type="expression" dxfId="75" priority="11" stopIfTrue="1">
      <formula>$P$34=""</formula>
    </cfRule>
    <cfRule type="expression" dxfId="74" priority="20" stopIfTrue="1">
      <formula>IF(AND(OR($D$28="Yes",$D$28=""),D46=""),1,0)</formula>
    </cfRule>
  </conditionalFormatting>
  <conditionalFormatting sqref="D47">
    <cfRule type="expression" dxfId="73" priority="12" stopIfTrue="1">
      <formula>$P$35=""</formula>
    </cfRule>
  </conditionalFormatting>
  <conditionalFormatting sqref="D44:E44">
    <cfRule type="expression" dxfId="72" priority="16" stopIfTrue="1">
      <formula>$P$26=""</formula>
    </cfRule>
    <cfRule type="expression" dxfId="71" priority="17" stopIfTrue="1">
      <formula>IF(AND(OR($D$26="Yes",$D$26=""),D44=""),1,0)</formula>
    </cfRule>
  </conditionalFormatting>
  <conditionalFormatting sqref="D45:E45">
    <cfRule type="expression" dxfId="70" priority="18" stopIfTrue="1">
      <formula>$P$39=""</formula>
    </cfRule>
    <cfRule type="expression" dxfId="69" priority="19" stopIfTrue="1">
      <formula>IF(AND(OR($D$27="Yes",$D$27=""),D45=""),1,0)</formula>
    </cfRule>
  </conditionalFormatting>
  <conditionalFormatting sqref="D47:E47">
    <cfRule type="expression" dxfId="68" priority="22" stopIfTrue="1">
      <formula>IF(AND(OR($D$29="Yes",$D$29=""),D47=""),1,0)</formula>
    </cfRule>
  </conditionalFormatting>
  <conditionalFormatting sqref="D8:J8">
    <cfRule type="expression" dxfId="67" priority="10" stopIfTrue="1">
      <formula>IF($D$8="",TRUE)</formula>
    </cfRule>
  </conditionalFormatting>
  <conditionalFormatting sqref="D10:J10">
    <cfRule type="expression" dxfId="66" priority="8" stopIfTrue="1">
      <formula>IF($D$9=$Q$9,TRUE)</formula>
    </cfRule>
    <cfRule type="expression" dxfId="65" priority="9" stopIfTrue="1">
      <formula>IF(AND($D$10="",$D$9=$R$9),TRUE)</formula>
    </cfRule>
  </conditionalFormatting>
  <conditionalFormatting sqref="D15:J15">
    <cfRule type="expression" dxfId="64" priority="4" stopIfTrue="1">
      <formula>IF($D$15="",TRUE)</formula>
    </cfRule>
  </conditionalFormatting>
  <conditionalFormatting sqref="D16:J16">
    <cfRule type="expression" dxfId="63" priority="5" stopIfTrue="1">
      <formula>IF($D$16="",TRUE)</formula>
    </cfRule>
  </conditionalFormatting>
  <conditionalFormatting sqref="D17:J17">
    <cfRule type="expression" dxfId="62" priority="6" stopIfTrue="1">
      <formula>IF($D$17="",TRUE)</formula>
    </cfRule>
  </conditionalFormatting>
  <conditionalFormatting sqref="D18:J18">
    <cfRule type="expression" dxfId="61" priority="7" stopIfTrue="1">
      <formula>IF($D$18="",TRUE)</formula>
    </cfRule>
  </conditionalFormatting>
  <conditionalFormatting sqref="D20:J20">
    <cfRule type="expression" dxfId="60" priority="3" stopIfTrue="1">
      <formula>IF($D$20="",TRUE)</formula>
    </cfRule>
  </conditionalFormatting>
  <conditionalFormatting sqref="G77:J77">
    <cfRule type="expression" dxfId="59" priority="2" stopIfTrue="1">
      <formula>IF(AND($D$77="Yes",$G$77=""),TRUE)</formula>
    </cfRule>
  </conditionalFormatting>
  <conditionalFormatting sqref="G85:J85">
    <cfRule type="expression" dxfId="58" priority="1" stopIfTrue="1">
      <formula>IF(AND($D$85="Yes, using other format (describe)",$G$85=""),TRUE)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1" t="str">
        <f ca="1">OFFSET(L!$C$1,MATCH("Smelter List"&amp;ADDRESS(ROW(),COLUMN(),4),L!$A:$A,0)-1,SL,,)</f>
        <v>Link to "RMAP Conformant Smelter List"</v>
      </c>
      <c r="K2" s="442"/>
      <c r="L2" s="442"/>
      <c r="M2" s="442"/>
      <c r="N2" s="442"/>
      <c r="O2" s="442"/>
      <c r="P2" s="231"/>
      <c r="Q2" s="232"/>
      <c r="R2" s="233"/>
      <c r="S2" s="233"/>
      <c r="T2" s="233"/>
      <c r="U2" s="262"/>
      <c r="V2" s="262"/>
      <c r="W2" s="263"/>
      <c r="X2" s="262"/>
      <c r="Y2" s="262"/>
      <c r="Z2" s="262"/>
      <c r="AH2" s="174" t="s">
        <v>488</v>
      </c>
    </row>
    <row r="3" spans="1:34" s="264" customFormat="1" ht="273.95" customHeight="1">
      <c r="A3" s="202"/>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65"/>
      <c r="G3" s="444" t="str">
        <f ca="1">OFFSET(L!$C$1,MATCH("General"&amp;"Cpy",L!$A:$A,0)-1,SL,,)</f>
        <v>© 2021 Responsible Minerals Initiative. All rights reserved.</v>
      </c>
      <c r="H3" s="444"/>
      <c r="I3" s="445"/>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0653E2-F711-47F8-A882-F7E0BC915DB7}"/>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f ca="1">IF(H70=0,"0",H70)</f>
        <v>2</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Glenair UK Limited</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102">
      <c r="A6" s="103" t="str">
        <f ca="1">Declaration!B10</f>
        <v>Description of Scope:</v>
      </c>
      <c r="B6" s="102" t="str">
        <f>Declaration!D10</f>
        <v>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Administrator; Dan Wilson - All enquiries on this subject should go to our Purchasing department</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 xml:space="preserve">Administrator: dwilson@glenair.co.uk Purchasing contact: csmall@glenair.co.uk </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01623 638100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Tony Birks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tbirks@glenair.co.uk</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44378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None</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None</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No</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www.glenair.co.uk\certification.asp</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Provide list of tin smelters contributing material to supply chain on Smelter List tab</v>
      </c>
      <c r="D66" s="108" t="str">
        <f>IF(H66=0,"","Click here to provide smelter information")</f>
        <v>Click here to provide smelter information</v>
      </c>
      <c r="E66" s="84" t="s">
        <v>807</v>
      </c>
      <c r="F66" s="107">
        <f>F25</f>
        <v>1</v>
      </c>
      <c r="G66" s="81">
        <f>IF(AND(COUNTIF(SmelterIdetifiedForMetal,"Tin")&gt;0,COUNTIF('Smelter List'!AB$5:AB$2504,"Tin?*")&gt;0),0,1)</f>
        <v>1</v>
      </c>
      <c r="H66" s="82">
        <f t="shared" si="14"/>
        <v>1</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Provide list of gold smelters contributing material to supply chain on Smelter List tab</v>
      </c>
      <c r="D67" s="108" t="str">
        <f>IF(H67=0,"","Click here to provide smelter information")</f>
        <v>Click here to provide smelter information</v>
      </c>
      <c r="E67" s="84" t="s">
        <v>807</v>
      </c>
      <c r="F67" s="107">
        <f>F26</f>
        <v>1</v>
      </c>
      <c r="G67" s="81">
        <f>IF(AND(COUNTIF(SmelterIdetifiedForMetal,"Gold")&gt;0,COUNTIF('Smelter List'!AB$5:AB$2504,"Gold?*")&gt;0),0,1)</f>
        <v>1</v>
      </c>
      <c r="H67" s="82">
        <f t="shared" si="14"/>
        <v>1</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2</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45"/>
    </row>
    <row r="2" spans="1:6">
      <c r="A2" s="29"/>
      <c r="B2" s="147"/>
      <c r="C2" s="147"/>
      <c r="D2"/>
      <c r="E2" s="30"/>
    </row>
    <row r="3" spans="1:6">
      <c r="A3" s="29"/>
      <c r="B3" s="147"/>
      <c r="C3" s="147"/>
      <c r="D3" s="147"/>
      <c r="E3" s="30"/>
    </row>
    <row r="4" spans="1:6" ht="15.75" customHeight="1">
      <c r="A4" s="29"/>
      <c r="B4" s="447" t="s">
        <v>898</v>
      </c>
      <c r="C4" s="447"/>
      <c r="D4" s="447"/>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0" t="str">
        <f ca="1">OFFSET(L!$C$1,MATCH("General"&amp;"Cpy",L!$A:$A,0)-1,SL,,)</f>
        <v>© 2021 Responsible Minerals Initiative. All rights reserved.</v>
      </c>
      <c r="C1001" s="450"/>
      <c r="D1001" s="450"/>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Paul Draycott</cp:lastModifiedBy>
  <cp:lastPrinted>2015-04-21T20:47:43Z</cp:lastPrinted>
  <dcterms:created xsi:type="dcterms:W3CDTF">2010-06-21T21:00:23Z</dcterms:created>
  <dcterms:modified xsi:type="dcterms:W3CDTF">2021-07-07T10:09:32Z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