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autoCompressPictures="0"/>
  <mc:AlternateContent xmlns:mc="http://schemas.openxmlformats.org/markup-compatibility/2006">
    <mc:Choice Requires="x15">
      <x15ac:absPath xmlns:x15ac="http://schemas.microsoft.com/office/spreadsheetml/2010/11/ac" url="C:\Users\sarat\Desktop\"/>
    </mc:Choice>
  </mc:AlternateContent>
  <xr:revisionPtr revIDLastSave="0" documentId="8_{92718B96-2D6E-4A70-995F-92FCF1A8C89E}"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29040" windowHeight="15840" tabRatio="789"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5" l="1"/>
  <c r="B6" i="5" l="1"/>
  <c r="C6" i="5"/>
  <c r="B7" i="5"/>
  <c r="C7" i="5"/>
  <c r="B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c r="H11" i="6" s="1"/>
  <c r="D11" i="6" s="1"/>
  <c r="B10" i="6"/>
  <c r="G10" i="6"/>
  <c r="H10" i="6" s="1"/>
  <c r="D10" i="6" s="1"/>
  <c r="B9" i="6"/>
  <c r="G9" i="6" s="1"/>
  <c r="H9" i="6" s="1"/>
  <c r="D9" i="6" s="1"/>
  <c r="B8" i="6"/>
  <c r="G8" i="6" s="1"/>
  <c r="H8" i="6" s="1"/>
  <c r="D8" i="6" s="1"/>
  <c r="B7" i="6"/>
  <c r="G7" i="6"/>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5" i="6" l="1"/>
  <c r="C15" i="6"/>
  <c r="C13" i="6"/>
  <c r="G55" i="4"/>
  <c r="C11" i="6"/>
  <c r="C10" i="6"/>
  <c r="C9" i="6"/>
  <c r="C8" i="6"/>
  <c r="C7" i="6"/>
  <c r="G37" i="4"/>
  <c r="G62" i="4"/>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S5" i="5" s="1"/>
  <c r="G5" i="5"/>
  <c r="R5" i="5"/>
  <c r="H62" i="6"/>
  <c r="D2" i="6" s="1"/>
  <c r="D57" i="6"/>
  <c r="T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<sst xmlns="http://schemas.openxmlformats.org/spreadsheetml/2006/main" count="17133" uniqueCount="14076">
  <si>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</si>
  <si>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</si>
  <si>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</si>
  <si>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</si>
  <si>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</si>
  <si>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</si>
  <si>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</si>
  <si>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</si>
  <si>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</si>
  <si>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</si>
  <si>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</si>
  <si>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</si>
  <si>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</si>
  <si>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</si>
  <si>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</si>
  <si>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</si>
  <si>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</si>
  <si>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</si>
  <si>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</si>
  <si>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</si>
  <si>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</si>
  <si>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</si>
  <si>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</si>
  <si>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</si>
  <si>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</si>
  <si>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</si>
  <si>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</si>
  <si>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</si>
  <si>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</si>
  <si>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</si>
  <si>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</si>
  <si>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</si>
  <si>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</si>
  <si>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</si>
  <si>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</si>
  <si>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</si>
  <si>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</si>
  <si>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</si>
  <si>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</si>
  <si>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</si>
  <si>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</si>
  <si>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</si>
  <si>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</si>
  <si>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</si>
  <si>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</si>
  <si>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</si>
  <si>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</si>
  <si>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</si>
  <si>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</si>
  <si>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</si>
  <si>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</si>
  <si>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</si>
  <si>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</si>
  <si>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</si>
  <si>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</si>
  <si>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</si>
  <si>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</si>
  <si>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</si>
  <si>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</si>
  <si>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</si>
  <si>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</si>
  <si>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</si>
  <si>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</si>
  <si>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</si>
  <si>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</si>
  <si>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</si>
  <si>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</si>
  <si>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</si>
  <si>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</si>
  <si>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</si>
  <si>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</si>
  <si>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</si>
  <si>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</si>
  <si>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</si>
  <si>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</si>
  <si>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</si>
  <si>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</si>
  <si>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</si>
  <si>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</si>
  <si>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</si>
  <si>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</si>
  <si>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</si>
  <si>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</si>
  <si>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</si>
  <si>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</si>
  <si>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</si>
  <si>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</si>
  <si>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</si>
  <si>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</si>
  <si>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</si>
  <si>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</si>
  <si>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</si>
  <si>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</si>
  <si>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</si>
  <si>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</si>
  <si>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</si>
  <si>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</si>
  <si>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</si>
  <si>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</si>
  <si>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</si>
  <si>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</si>
  <si>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</si>
  <si>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</si>
  <si>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</si>
  <si>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</si>
  <si>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</si>
  <si>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</si>
  <si>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</si>
  <si>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</si>
  <si>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</si>
  <si>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</si>
  <si>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</si>
  <si>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</si>
  <si>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</si>
  <si>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</si>
  <si>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</si>
  <si>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</si>
  <si>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</si>
  <si>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</si>
  <si>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</si>
  <si>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</si>
  <si>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</si>
  <si>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</si>
  <si>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</si>
  <si>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</si>
  <si>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</si>
  <si>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</si>
  <si>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</si>
  <si>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</si>
  <si>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</si>
  <si>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</si>
  <si>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</si>
  <si>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</si>
  <si>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</si>
  <si>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</si>
  <si>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</si>
  <si>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</si>
  <si>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</si>
  <si>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</si>
  <si>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</si>
  <si>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</si>
  <si>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</si>
  <si>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</si>
  <si>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</si>
  <si>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</si>
  <si>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</si>
  <si>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</si>
  <si>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</si>
  <si>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</si>
  <si>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</si>
  <si>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</si>
  <si>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</si>
  <si>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</si>
  <si>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</si>
  <si>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</si>
  <si>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</si>
  <si>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</si>
  <si>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</si>
  <si>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</si>
  <si>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</si>
  <si>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</si>
  <si>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</si>
  <si>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</si>
  <si>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</si>
  <si>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</si>
  <si>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</si>
  <si>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</si>
  <si>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</si>
  <si>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</si>
  <si>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</si>
  <si>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</si>
  <si>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</si>
  <si>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</si>
  <si>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</si>
  <si>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</si>
  <si>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</si>
  <si>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</si>
  <si>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</si>
  <si>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</si>
  <si>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</si>
  <si>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</si>
  <si>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</si>
  <si>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</si>
  <si>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</si>
  <si>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</si>
  <si>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</si>
  <si>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</si>
  <si>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</si>
  <si>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</si>
  <si>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</si>
  <si>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</si>
  <si>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</si>
  <si>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</si>
  <si>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</si>
  <si>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</si>
  <si>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</si>
  <si>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</si>
  <si>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</si>
  <si>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</si>
  <si>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</si>
  <si>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</si>
  <si>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</si>
  <si>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</si>
  <si>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</si>
  <si>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</si>
  <si>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</si>
  <si>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</si>
  <si>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</si>
  <si>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</si>
  <si>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</si>
  <si>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</si>
  <si>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</si>
  <si>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</si>
  <si>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</si>
  <si>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</si>
  <si>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</si>
  <si>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</si>
  <si>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</si>
  <si>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</si>
  <si>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</si>
  <si>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</si>
  <si>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</si>
  <si>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</si>
  <si>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</si>
  <si>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</si>
  <si>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</si>
  <si>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</si>
  <si>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</si>
  <si>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</si>
  <si>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</si>
  <si>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</si>
  <si>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</si>
  <si>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</si>
  <si>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</si>
  <si>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</si>
  <si>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</si>
  <si>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</si>
  <si>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</si>
  <si>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</si>
  <si>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</si>
  <si>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</si>
  <si>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</si>
  <si>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</si>
  <si>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</si>
  <si>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</si>
  <si>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</si>
  <si>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</si>
  <si>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</si>
  <si>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</si>
  <si>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</si>
  <si>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</si>
  <si>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</si>
  <si>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</si>
  <si>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</si>
  <si>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</si>
  <si>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</si>
  <si>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</si>
  <si>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</si>
  <si>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</si>
  <si>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</si>
  <si>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</si>
  <si>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</si>
  <si>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</si>
  <si>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</si>
  <si>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</si>
  <si>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</si>
  <si>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</si>
  <si>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</si>
  <si>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</si>
  <si>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</si>
  <si>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</si>
  <si>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</si>
  <si>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</si>
  <si>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</si>
  <si>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</si>
  <si>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</si>
  <si>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</si>
  <si>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</si>
  <si>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</si>
  <si>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</si>
  <si>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</si>
  <si>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</si>
  <si>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</si>
  <si>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</si>
  <si>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</si>
  <si>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</si>
  <si>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</si>
  <si>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</si>
  <si>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</si>
  <si>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</si>
  <si>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</si>
  <si>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</si>
  <si>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</si>
  <si>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</si>
  <si>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</si>
  <si>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</si>
  <si>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</si>
  <si>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</si>
  <si>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</si>
  <si>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</si>
  <si>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</si>
  <si>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</si>
  <si>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</si>
  <si>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</si>
  <si>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</si>
  <si>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</si>
  <si>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</si>
  <si>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</si>
  <si>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</si>
  <si>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</si>
  <si>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</si>
  <si>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</si>
  <si>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</si>
  <si>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</si>
  <si>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</si>
  <si>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</si>
  <si>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</si>
  <si>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</si>
  <si>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</si>
  <si>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</si>
  <si>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</si>
  <si>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</si>
  <si>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</si>
  <si>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</si>
  <si>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</si>
  <si>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</si>
  <si>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</si>
  <si>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</si>
  <si>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</si>
  <si>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</si>
  <si>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</si>
  <si>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</si>
  <si>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</si>
  <si>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</si>
  <si>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</si>
  <si>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</si>
  <si>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</si>
  <si>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</si>
  <si>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</si>
  <si>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</si>
  <si>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</si>
  <si>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</si>
  <si>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</si>
  <si>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</si>
  <si>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</si>
  <si>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</si>
  <si>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</si>
  <si>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</si>
  <si>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</si>
  <si>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</si>
  <si>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</si>
  <si>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</si>
  <si>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</si>
  <si>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</si>
  <si>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</si>
  <si>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</si>
  <si>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</si>
  <si>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</si>
  <si>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</si>
  <si>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</si>
  <si>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</si>
  <si>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</si>
  <si>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</si>
  <si>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</si>
  <si>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</si>
  <si>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</si>
  <si>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</si>
  <si>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</si>
  <si>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</si>
  <si>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</si>
  <si>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</si>
  <si>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</si>
  <si>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</si>
  <si>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</si>
  <si>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</si>
  <si>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</si>
  <si>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</si>
  <si>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</si>
  <si>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</si>
  <si>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</si>
  <si>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</si>
  <si>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</si>
  <si>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</si>
  <si>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</si>
  <si>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</si>
  <si>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</si>
  <si>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</si>
  <si>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</si>
  <si>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</si>
  <si>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</si>
  <si>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</si>
  <si>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</si>
  <si>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</si>
  <si>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</si>
  <si>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</si>
  <si>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</si>
  <si>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</si>
  <si>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</si>
  <si>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</si>
  <si>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</si>
  <si>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</si>
  <si>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</si>
  <si>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</si>
  <si>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</si>
  <si>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</si>
  <si>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</si>
  <si>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</si>
  <si>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</si>
  <si>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</si>
  <si>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</si>
  <si>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</si>
  <si>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</si>
  <si>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</si>
  <si>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</si>
  <si>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</si>
  <si>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</si>
  <si>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</si>
  <si>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</si>
  <si>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</si>
  <si>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</si>
  <si>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</si>
  <si>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</si>
  <si>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</si>
  <si>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</si>
  <si>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</si>
  <si>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</si>
  <si>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</si>
  <si>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</si>
  <si>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</si>
  <si>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</si>
  <si>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</si>
  <si>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</si>
  <si>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</si>
  <si>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</si>
  <si>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</si>
  <si>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</si>
  <si>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</si>
  <si>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</si>
  <si>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</si>
  <si>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</si>
  <si>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</si>
  <si>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</si>
  <si>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</si>
  <si>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</si>
  <si>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</si>
  <si>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</si>
  <si>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</si>
  <si>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</si>
  <si>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</si>
  <si>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</si>
  <si>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</si>
  <si>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</si>
  <si>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</si>
  <si>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</si>
  <si>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</si>
  <si>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</si>
  <si>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</si>
  <si>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</si>
  <si>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</si>
  <si>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</si>
  <si>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</si>
  <si>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</si>
  <si>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</si>
  <si>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</si>
  <si>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</si>
  <si>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</si>
  <si>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</si>
  <si>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</si>
  <si>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</si>
  <si>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</si>
  <si>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</si>
  <si>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</si>
  <si>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</si>
  <si>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</si>
  <si>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</si>
  <si>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</si>
  <si>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</si>
  <si>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</si>
  <si>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</si>
  <si>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</si>
  <si>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</si>
  <si>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</si>
  <si>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</si>
  <si>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</si>
  <si>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</si>
  <si>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</si>
  <si>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</si>
  <si>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</si>
  <si>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</si>
  <si>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</si>
  <si>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</si>
  <si>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</si>
  <si>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</si>
  <si>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</si>
  <si>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</si>
  <si>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</si>
  <si>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</si>
  <si>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</si>
  <si>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</si>
  <si>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</si>
  <si>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</si>
  <si>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</si>
  <si>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</si>
  <si>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</si>
  <si>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</si>
  <si>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</si>
  <si>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</si>
  <si>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</si>
  <si>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</si>
  <si>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</si>
  <si>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</si>
  <si>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</si>
  <si>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</si>
  <si>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</si>
  <si>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</si>
  <si>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</si>
  <si>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</si>
  <si>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</si>
  <si>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</si>
  <si>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</si>
  <si>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</si>
  <si>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</si>
  <si>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</si>
  <si>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</si>
  <si>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</si>
  <si>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</si>
  <si>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</si>
  <si>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</si>
  <si>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</si>
  <si>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</si>
  <si>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</si>
  <si>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</si>
  <si>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</si>
  <si>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</si>
  <si>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</si>
  <si>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</si>
  <si>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</si>
  <si>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</si>
  <si>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</si>
  <si>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</si>
  <si>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</si>
  <si>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</si>
  <si>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</si>
  <si>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</si>
  <si>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</si>
  <si>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</si>
  <si>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</si>
  <si>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</si>
  <si>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</si>
  <si>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</si>
  <si>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</si>
  <si>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</si>
  <si>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</si>
  <si>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</si>
  <si>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</si>
  <si>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</si>
  <si>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</si>
  <si>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</si>
  <si>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</si>
  <si>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</si>
  <si>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</si>
  <si>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</si>
  <si>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</si>
  <si>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</si>
  <si>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</si>
  <si>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</si>
  <si>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</si>
  <si>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</si>
  <si>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</si>
  <si>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</si>
  <si>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</si>
  <si>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</si>
  <si>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</si>
  <si>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</si>
  <si>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</si>
  <si>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</si>
  <si>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</si>
  <si>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</si>
  <si>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</si>
  <si>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</si>
  <si>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</si>
  <si>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</si>
  <si>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</si>
  <si>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</si>
  <si>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</si>
  <si>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</si>
  <si>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</si>
  <si>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</si>
  <si>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</si>
  <si>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</si>
  <si>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</si>
  <si>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</si>
  <si>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</si>
  <si>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</si>
  <si>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</si>
  <si>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</si>
  <si>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</si>
  <si>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</si>
  <si>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</si>
  <si>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</si>
  <si>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</si>
  <si>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</si>
  <si>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</si>
  <si>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</si>
  <si>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</si>
  <si>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</si>
  <si>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</si>
  <si>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</si>
  <si>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</si>
  <si>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</si>
  <si>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</si>
  <si>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</si>
  <si>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</si>
  <si>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</si>
  <si>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</si>
  <si>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</si>
  <si>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</si>
  <si>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</si>
  <si>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</si>
  <si>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</si>
  <si>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</si>
  <si>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</si>
  <si>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</si>
  <si>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</si>
  <si>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</si>
  <si>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</si>
  <si>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</si>
  <si>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</si>
  <si>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</si>
  <si>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</si>
  <si>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</si>
  <si>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</si>
  <si>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</si>
  <si>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</si>
  <si>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</si>
  <si>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</si>
  <si>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</si>
  <si>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</si>
  <si>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</si>
  <si>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</si>
  <si>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</si>
  <si>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</si>
  <si>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</si>
  <si>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</si>
  <si>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</si>
  <si>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</si>
  <si>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</si>
  <si>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</si>
  <si>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</si>
  <si>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</si>
  <si>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</si>
  <si>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</si>
  <si>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</si>
  <si>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</si>
  <si>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</si>
  <si>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</si>
  <si>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</si>
  <si>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</si>
  <si>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</si>
  <si>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</si>
  <si>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</si>
  <si>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</si>
  <si>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</si>
  <si>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</si>
  <si>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</si>
  <si>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</si>
  <si>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</si>
  <si>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</si>
  <si>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</si>
  <si>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</si>
  <si>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</si>
  <si>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</si>
  <si>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</si>
  <si>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</si>
  <si>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</si>
  <si>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</si>
  <si>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</si>
  <si>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</si>
  <si>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</si>
  <si>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</si>
  <si>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</si>
  <si>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</si>
  <si>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</si>
  <si>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</si>
  <si>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</si>
  <si>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</si>
  <si>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</si>
  <si>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</si>
  <si>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</si>
  <si>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</si>
  <si>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</si>
  <si>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</si>
  <si>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</si>
  <si>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</si>
  <si>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</si>
  <si>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</si>
  <si>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</si>
  <si>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</si>
  <si>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</si>
  <si>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</si>
  <si>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</si>
  <si>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</si>
  <si>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</si>
  <si>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</si>
  <si>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</si>
  <si>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</si>
  <si>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</si>
  <si>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</si>
  <si>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</si>
  <si>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</si>
  <si>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</si>
  <si>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</si>
  <si>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</si>
  <si>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</si>
  <si>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</si>
  <si>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</si>
  <si>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</si>
  <si>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</si>
  <si>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</si>
  <si>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</si>
  <si>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</si>
  <si>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</si>
  <si>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</si>
  <si>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</si>
  <si>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</si>
  <si>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</si>
  <si>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</si>
  <si>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</si>
  <si>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</si>
  <si>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</si>
  <si>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</si>
  <si>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</si>
  <si>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</si>
  <si>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</si>
  <si>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</si>
  <si>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</si>
  <si>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</si>
  <si>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</si>
  <si>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</si>
  <si>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</si>
  <si>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</si>
  <si>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</si>
  <si>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</si>
  <si>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</si>
  <si>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</si>
  <si>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</si>
  <si>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</si>
  <si>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</si>
  <si>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</si>
  <si>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</si>
  <si>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</si>
  <si>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</si>
  <si>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</si>
  <si>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</si>
  <si>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</si>
  <si>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</si>
  <si>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</si>
  <si>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</si>
  <si>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</si>
  <si>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</si>
  <si>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</si>
  <si>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</si>
  <si>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</si>
  <si>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</si>
  <si>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</si>
  <si>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</si>
  <si>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</si>
  <si>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</si>
  <si>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</si>
  <si>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</si>
  <si>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</si>
  <si>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</si>
  <si>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</si>
  <si>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</si>
  <si>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</si>
  <si>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</si>
  <si>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</si>
  <si>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</si>
  <si>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</si>
  <si>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</si>
  <si>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</si>
  <si>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</si>
  <si>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</si>
  <si>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</si>
  <si>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</si>
  <si>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</si>
  <si>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</si>
  <si>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</si>
  <si>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</si>
  <si>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</si>
  <si>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</si>
  <si>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</si>
  <si>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</si>
  <si>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</si>
  <si>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</si>
  <si>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</si>
  <si>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</si>
  <si>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</si>
  <si>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</si>
  <si>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</si>
  <si>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</si>
  <si>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</si>
  <si>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</si>
  <si>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</si>
  <si>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</si>
  <si>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</si>
  <si>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</si>
  <si>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</si>
  <si>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</si>
  <si>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</si>
  <si>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</si>
  <si>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</si>
  <si>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</si>
  <si>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</si>
  <si>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</si>
  <si>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</si>
  <si>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</si>
  <si>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</si>
  <si>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</si>
  <si>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</si>
  <si>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</si>
  <si>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</si>
  <si>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</si>
  <si>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</si>
  <si>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</si>
  <si>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</si>
  <si>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</si>
  <si>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</si>
  <si>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</si>
  <si>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</si>
  <si>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</si>
  <si>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</si>
  <si>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</si>
  <si>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</si>
  <si>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</si>
  <si>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</si>
  <si>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</si>
  <si>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</si>
  <si>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</si>
  <si>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</si>
  <si>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</si>
  <si>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</si>
  <si>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</si>
  <si>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</si>
  <si>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</si>
  <si>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</si>
  <si>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</si>
  <si>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</si>
  <si>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</si>
  <si>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</si>
  <si>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</si>
  <si>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</si>
  <si>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</si>
  <si>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</si>
  <si>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</si>
  <si>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</si>
  <si>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</si>
  <si>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</si>
  <si>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</si>
  <si>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</si>
  <si>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</si>
  <si>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</si>
  <si>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</si>
  <si>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</si>
  <si>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</si>
  <si>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</si>
  <si>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</si>
  <si>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</si>
  <si>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</si>
  <si>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</si>
  <si>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</si>
  <si>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</si>
  <si>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</si>
  <si>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</si>
  <si>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</si>
  <si>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</si>
  <si>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</si>
  <si>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</si>
  <si>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</si>
  <si>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</si>
  <si>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</si>
  <si>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</si>
  <si>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</si>
  <si>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</si>
  <si>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</si>
  <si>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</si>
  <si>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</si>
  <si>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</si>
  <si>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</si>
  <si>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</si>
  <si>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</si>
  <si>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</si>
  <si>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</si>
  <si>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</si>
  <si>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</si>
  <si>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</si>
  <si>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</si>
  <si>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</si>
  <si>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</si>
  <si>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</si>
  <si>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</si>
  <si>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</si>
  <si>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</si>
  <si>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</si>
  <si>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</si>
  <si>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</si>
  <si>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</si>
  <si>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</si>
  <si>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</si>
  <si>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</si>
  <si>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</si>
  <si>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</si>
  <si>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</si>
  <si>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</si>
  <si>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</si>
  <si>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</si>
  <si>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</si>
  <si>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</si>
  <si>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</si>
  <si>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</si>
  <si>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</si>
  <si>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</si>
  <si>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</si>
  <si>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</si>
  <si>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</si>
  <si>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</si>
  <si>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</si>
  <si>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</si>
  <si>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</si>
  <si>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</si>
  <si>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</si>
  <si>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</si>
  <si>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</si>
  <si>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</si>
  <si>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</si>
  <si>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</si>
  <si>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</si>
  <si>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</si>
  <si>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</si>
  <si>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</si>
  <si>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</si>
  <si>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</si>
  <si>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</si>
  <si>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</si>
  <si>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</si>
  <si>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</si>
  <si>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</si>
  <si>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</si>
  <si>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</si>
  <si>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</si>
  <si>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</si>
  <si>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</si>
  <si>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</si>
  <si>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</si>
  <si>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</si>
  <si>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</si>
  <si>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</si>
  <si>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</si>
  <si>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</si>
  <si>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</si>
  <si>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</si>
  <si>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</si>
  <si>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</si>
  <si>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</si>
  <si>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</si>
  <si>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</si>
  <si>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</si>
  <si>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</si>
  <si>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</si>
  <si>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</si>
  <si>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</si>
  <si>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</si>
  <si>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</si>
  <si>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</si>
  <si>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</si>
  <si>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</si>
  <si>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</si>
  <si>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</si>
  <si>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</si>
  <si>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</si>
  <si>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</si>
  <si>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</si>
  <si>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</si>
  <si>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</si>
  <si>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</si>
  <si>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</si>
  <si>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</si>
  <si>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</si>
  <si>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</si>
  <si>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</si>
  <si>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</si>
  <si>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</si>
  <si>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</si>
  <si>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</si>
  <si>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</si>
  <si>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</si>
  <si>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</si>
  <si>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</si>
  <si>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</si>
  <si>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</si>
  <si>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</si>
  <si>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</si>
  <si>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</si>
  <si>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</si>
  <si>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</si>
  <si>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</si>
  <si>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</si>
  <si>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</si>
  <si>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</si>
  <si>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</si>
  <si>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</si>
  <si>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</si>
  <si>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</si>
  <si>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</si>
  <si>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</si>
  <si>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</si>
  <si>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</si>
  <si>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</si>
  <si>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</si>
  <si>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</si>
  <si>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</si>
  <si>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</si>
  <si>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</si>
  <si>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</si>
  <si>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</si>
  <si>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</si>
  <si>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</si>
  <si>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</si>
  <si>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</si>
  <si>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</si>
  <si>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</si>
  <si>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</si>
  <si>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</si>
  <si>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</si>
  <si>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</si>
  <si>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</si>
  <si>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</si>
  <si>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</si>
  <si>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</si>
  <si>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</si>
  <si>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</si>
  <si>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</si>
  <si>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</si>
  <si>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</si>
  <si>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</si>
  <si>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</si>
  <si>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</si>
  <si>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</si>
  <si>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</si>
  <si>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</si>
  <si>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</si>
  <si>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</si>
  <si>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</si>
  <si>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</si>
  <si>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</si>
  <si>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</si>
  <si>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</si>
  <si>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</si>
  <si>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</si>
  <si>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</si>
  <si>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</si>
  <si>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</si>
  <si>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</si>
  <si>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</si>
  <si>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</si>
  <si>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</si>
  <si>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</si>
  <si>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</si>
  <si>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</si>
  <si>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</si>
  <si>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</si>
  <si>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</si>
  <si>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</si>
  <si>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</si>
  <si>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</si>
  <si>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</si>
  <si>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</si>
  <si>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</si>
  <si>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</si>
  <si>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</si>
  <si>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</si>
  <si>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</si>
  <si>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</si>
  <si>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</si>
  <si>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</si>
  <si>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</si>
  <si>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</si>
  <si>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</si>
  <si>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</si>
  <si>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</si>
  <si>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</si>
  <si>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</si>
  <si>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</si>
  <si>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</si>
  <si>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</si>
  <si>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</si>
  <si>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</si>
  <si>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</si>
  <si>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</si>
  <si>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</si>
  <si>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</si>
  <si>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</si>
  <si>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</si>
  <si>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</si>
  <si>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</si>
  <si>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</si>
  <si>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</si>
  <si>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</si>
  <si>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</si>
  <si>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</si>
  <si>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</si>
  <si>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</si>
  <si>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</si>
  <si>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</si>
  <si>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</si>
  <si>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</si>
  <si>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</si>
  <si>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</si>
  <si>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</si>
  <si>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</si>
  <si>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</si>
  <si>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</si>
  <si>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</si>
  <si>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</si>
  <si>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</si>
  <si>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</si>
  <si>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</si>
  <si>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</si>
  <si>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</si>
  <si>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</si>
  <si>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</si>
  <si>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</si>
  <si>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</si>
  <si>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</si>
  <si>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</si>
  <si>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</si>
  <si>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</si>
  <si>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</si>
  <si>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</si>
  <si>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</si>
  <si>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</si>
  <si>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</si>
  <si>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</si>
  <si>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</si>
  <si>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</si>
  <si>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</si>
  <si>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</si>
  <si>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</si>
  <si>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</si>
  <si>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</si>
  <si>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</si>
  <si>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</si>
  <si>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</si>
  <si>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</si>
  <si>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</si>
  <si>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</si>
  <si>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</si>
  <si>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</si>
  <si>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</si>
  <si>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</si>
  <si>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</si>
  <si>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</si>
  <si>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</si>
  <si>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</si>
  <si>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</si>
  <si>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</si>
  <si>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</si>
  <si>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</si>
  <si>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</si>
  <si>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</si>
  <si>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</si>
  <si>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</si>
  <si>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</si>
  <si>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</si>
  <si>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</si>
  <si>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</si>
  <si>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</si>
  <si>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</si>
  <si>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</si>
  <si>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</si>
  <si>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</si>
  <si>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</si>
  <si>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</si>
  <si>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</si>
  <si>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</si>
  <si>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</si>
  <si>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</si>
  <si>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</si>
  <si>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</si>
  <si>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</si>
  <si>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</si>
  <si>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</si>
  <si>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</si>
  <si>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</si>
  <si>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</si>
  <si>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</si>
  <si>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</si>
  <si>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</si>
  <si>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</si>
  <si>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</si>
  <si>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</si>
  <si>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</si>
  <si>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</si>
  <si>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</si>
  <si>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</si>
  <si>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</si>
  <si>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</si>
  <si>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</si>
  <si>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</si>
  <si>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</si>
  <si>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</si>
  <si>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</si>
  <si>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</si>
  <si>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</si>
  <si>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</si>
  <si>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</si>
  <si>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</si>
  <si>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</si>
  <si>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</si>
  <si>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</si>
  <si>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</si>
  <si>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</si>
  <si>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</si>
  <si>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</si>
  <si>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</si>
  <si>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</si>
  <si>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</si>
  <si>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</si>
  <si>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</si>
  <si>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</si>
  <si>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</si>
  <si>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</si>
  <si>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</si>
  <si>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</si>
  <si>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</si>
  <si>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</si>
  <si>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</si>
  <si>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</si>
  <si>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</si>
  <si>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</si>
  <si>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</si>
  <si>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</si>
  <si>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</si>
  <si>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</si>
  <si>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</si>
  <si>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</si>
  <si>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</si>
  <si>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</si>
  <si>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</si>
  <si>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</si>
  <si>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</si>
  <si>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</si>
  <si>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</si>
  <si>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</si>
  <si>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</si>
  <si>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</si>
  <si>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</si>
  <si>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</si>
  <si>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</si>
  <si>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</si>
  <si>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</si>
  <si>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</si>
  <si>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</si>
  <si>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</si>
  <si>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</si>
  <si>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</si>
  <si>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</si>
  <si>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</si>
  <si>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</si>
  <si>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</si>
  <si>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</si>
  <si>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</si>
  <si>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</si>
  <si>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</si>
  <si>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</si>
  <si>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</si>
  <si>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</si>
  <si>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</si>
  <si>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</si>
  <si>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</si>
  <si>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</si>
  <si>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</si>
  <si>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</si>
  <si>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</si>
  <si>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</si>
  <si>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</si>
  <si>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</si>
  <si>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</si>
  <si>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</si>
  <si>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</si>
  <si>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</si>
  <si>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</si>
  <si>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</si>
  <si>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</si>
  <si>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</si>
  <si>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</si>
  <si>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</si>
  <si>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</si>
  <si>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</si>
  <si>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</si>
  <si>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</si>
  <si>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</si>
  <si>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</si>
  <si>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</si>
  <si>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</si>
  <si>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</si>
  <si>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</si>
  <si>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</si>
  <si>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</si>
  <si>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</si>
  <si>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</si>
  <si>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</si>
  <si>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</si>
  <si>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</si>
  <si>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</si>
  <si>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</si>
  <si>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</si>
  <si>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</si>
  <si>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</si>
  <si>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</si>
  <si>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</si>
  <si>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</si>
  <si>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</si>
  <si>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</si>
  <si>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</si>
  <si>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</si>
  <si>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</si>
  <si>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</si>
  <si>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</si>
  <si>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</si>
  <si>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</si>
  <si>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</si>
  <si>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</si>
  <si>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</si>
  <si>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</si>
  <si>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</si>
  <si>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</si>
  <si>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</si>
  <si>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</si>
  <si>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</si>
  <si>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</si>
  <si>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</si>
  <si>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</si>
  <si>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</si>
  <si>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</si>
  <si>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</si>
  <si>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</si>
  <si>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</si>
  <si>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</si>
  <si>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</si>
  <si>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</si>
  <si>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</si>
  <si>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</si>
  <si>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</si>
  <si>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</si>
  <si>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</si>
  <si>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</si>
  <si>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</si>
  <si>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</si>
  <si>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</si>
  <si>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</si>
  <si>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</si>
  <si>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</si>
  <si>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</si>
  <si>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</si>
  <si>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</si>
  <si>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</si>
  <si>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</si>
  <si>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</si>
  <si>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</si>
  <si>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</si>
  <si>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</si>
  <si>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</si>
  <si>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</si>
  <si>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</si>
  <si>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</si>
  <si>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</si>
  <si>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</si>
  <si>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</si>
  <si>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</si>
  <si>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</si>
  <si>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</si>
  <si>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</si>
  <si>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</si>
  <si>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</si>
  <si>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</si>
  <si>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</si>
  <si>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</si>
  <si>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</si>
  <si>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</si>
  <si>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</si>
  <si>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</si>
  <si>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</si>
  <si>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</si>
  <si>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</si>
  <si>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</si>
  <si>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</si>
  <si>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</si>
  <si>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</si>
  <si>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</si>
  <si>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</si>
  <si>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</si>
  <si>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</si>
  <si>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</si>
  <si>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</si>
  <si>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</si>
  <si>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</si>
  <si>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</si>
  <si>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</si>
  <si>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</si>
  <si>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</si>
  <si>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</si>
  <si>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</si>
  <si>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</si>
  <si>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</si>
  <si>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</si>
  <si>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</si>
  <si>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</si>
  <si>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</si>
  <si>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</si>
  <si>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</si>
  <si>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</si>
  <si>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</si>
  <si>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</si>
  <si>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</si>
  <si>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</si>
  <si>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</si>
  <si>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</si>
  <si>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</si>
  <si>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</si>
  <si>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</si>
  <si>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</si>
  <si>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</si>
  <si>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</si>
  <si>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</si>
  <si>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</si>
  <si>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</si>
  <si>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</si>
  <si>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</si>
  <si>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</si>
  <si>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</si>
  <si>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</si>
  <si>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</si>
  <si>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</si>
  <si>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</si>
  <si>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</si>
  <si>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</si>
  <si>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</si>
  <si>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</si>
  <si>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</si>
  <si>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</si>
  <si>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</si>
  <si>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</si>
  <si>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</si>
  <si>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</si>
  <si>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</si>
  <si>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</si>
  <si>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</si>
  <si>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</si>
  <si>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</si>
  <si>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</si>
  <si>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</si>
  <si>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</si>
  <si>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</si>
  <si>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</si>
  <si>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</si>
  <si>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</si>
  <si>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</si>
  <si>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</si>
  <si>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</si>
  <si>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</si>
  <si>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</si>
  <si>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</si>
  <si>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</si>
  <si>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</si>
  <si>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</si>
  <si>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</si>
  <si>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</si>
  <si>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</si>
  <si>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</si>
  <si>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</si>
  <si>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</si>
  <si>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</si>
  <si>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</si>
  <si>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</si>
  <si>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</si>
  <si>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</si>
  <si>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</si>
  <si>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</si>
  <si>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</si>
  <si>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</si>
  <si>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</si>
  <si>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</si>
  <si>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</si>
  <si>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</si>
  <si>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</si>
  <si>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</si>
  <si>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</si>
  <si>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</si>
  <si>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</si>
  <si>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</si>
  <si>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</si>
  <si>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</si>
  <si>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</si>
  <si>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</si>
  <si>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</si>
  <si>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</si>
  <si>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</si>
  <si>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</si>
  <si>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</si>
  <si>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</si>
  <si>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</si>
  <si>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</si>
  <si>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</si>
  <si>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</si>
  <si>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</si>
  <si>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</si>
  <si>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</si>
  <si>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</si>
  <si>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</si>
  <si>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</si>
  <si>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</si>
  <si>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</si>
  <si>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</si>
  <si>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</si>
  <si>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</si>
  <si>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</si>
  <si>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</si>
  <si>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</si>
  <si>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</si>
  <si>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</si>
  <si>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</si>
  <si>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</si>
  <si>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</si>
  <si>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</si>
  <si>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</si>
  <si>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</si>
  <si>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</si>
  <si>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</si>
  <si>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</si>
  <si>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</si>
  <si>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</si>
  <si>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</si>
  <si>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</si>
  <si>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</si>
  <si>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</si>
  <si>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</si>
  <si>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</si>
  <si>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</si>
  <si>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</si>
  <si>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</si>
  <si>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</si>
  <si>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</si>
  <si>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</si>
  <si>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</si>
  <si>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</si>
  <si>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</si>
  <si>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</si>
  <si>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</si>
  <si>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</si>
  <si>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</si>
  <si>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</si>
  <si>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</si>
  <si>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</si>
  <si>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</si>
  <si>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</si>
  <si>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</si>
  <si>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</si>
  <si>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</si>
  <si>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</si>
  <si>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</si>
  <si>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</si>
  <si>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</si>
  <si>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</si>
  <si>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</si>
  <si>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</si>
  <si>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</si>
  <si>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</si>
  <si>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</si>
  <si>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</si>
  <si>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</si>
  <si>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</si>
  <si>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</si>
  <si>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</si>
  <si>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</si>
  <si>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</si>
  <si>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</si>
  <si>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</si>
  <si>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</si>
  <si>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</si>
  <si>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</si>
  <si>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</si>
  <si>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</si>
  <si>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</si>
  <si>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</si>
  <si>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</si>
  <si>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</si>
  <si>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</si>
  <si>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</si>
  <si>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</si>
  <si>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</si>
  <si>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</si>
  <si>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</si>
  <si>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</si>
  <si>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</si>
  <si>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</si>
  <si>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</si>
  <si>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</si>
  <si>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</si>
  <si>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</si>
  <si>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</si>
  <si>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</si>
  <si>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</si>
  <si>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</si>
  <si>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</si>
  <si>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</si>
  <si>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</si>
  <si>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</si>
  <si>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</si>
  <si>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</si>
  <si>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</si>
  <si>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</si>
  <si>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</si>
  <si>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</si>
  <si>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</si>
  <si>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</si>
  <si>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</si>
  <si>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</si>
  <si>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</si>
  <si>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</si>
  <si>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</si>
  <si>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</si>
  <si>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</si>
  <si>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</si>
  <si>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</si>
  <si>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</si>
  <si>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</si>
  <si>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</si>
  <si>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</si>
  <si>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</si>
  <si>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</si>
  <si>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</si>
  <si>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</si>
  <si>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</si>
  <si>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</si>
  <si>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</si>
  <si>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</si>
  <si>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</si>
  <si>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</si>
  <si>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</si>
  <si>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</si>
  <si>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</si>
  <si>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</si>
  <si>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</si>
  <si>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</si>
  <si>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</si>
  <si>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</si>
  <si>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</si>
  <si>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</si>
  <si>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</si>
  <si>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</si>
  <si>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</si>
  <si>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</si>
  <si>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</si>
  <si>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</si>
  <si>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</si>
  <si>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</si>
  <si>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</si>
  <si>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</si>
  <si>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</si>
  <si>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</si>
  <si>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</si>
  <si>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</si>
  <si>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</si>
  <si>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</si>
  <si>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</si>
  <si>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</si>
  <si>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</si>
  <si>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</si>
  <si>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</si>
  <si>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</si>
  <si>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</si>
  <si>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</si>
  <si>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</si>
  <si>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</si>
  <si>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</si>
  <si>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</si>
  <si>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</si>
  <si>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</si>
  <si>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</si>
  <si>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</si>
  <si>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</si>
  <si>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</si>
  <si>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</si>
  <si>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</si>
  <si>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</si>
  <si>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</si>
  <si>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</si>
  <si>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</si>
  <si>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</si>
  <si>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</si>
  <si>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</si>
  <si>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</si>
  <si>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</si>
  <si>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</si>
  <si>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</si>
  <si>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</si>
  <si>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</si>
  <si>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</si>
  <si>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</si>
  <si>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</si>
  <si>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</si>
  <si>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</si>
  <si>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</si>
  <si>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</si>
  <si>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</si>
  <si>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</si>
  <si>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</si>
  <si>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</si>
  <si>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</si>
  <si>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</si>
  <si>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</si>
  <si>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</si>
  <si>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</si>
  <si>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</si>
  <si>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</si>
  <si>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</si>
  <si>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</si>
  <si>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</si>
  <si>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</si>
  <si>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</si>
  <si>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</si>
  <si>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</si>
  <si>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</si>
  <si>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</si>
  <si>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</si>
  <si>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</si>
  <si>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</si>
  <si>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</si>
  <si>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</si>
  <si>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</si>
  <si>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</si>
  <si>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</si>
  <si>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</si>
  <si>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</si>
  <si>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</si>
  <si>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</si>
  <si>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</si>
  <si>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</si>
  <si>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</si>
  <si>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</si>
  <si>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</si>
  <si>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</si>
  <si>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</si>
  <si>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</si>
  <si>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</si>
  <si>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</si>
  <si>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</si>
  <si>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</si>
  <si>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</si>
  <si>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</si>
  <si>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</si>
  <si>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</si>
  <si>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</si>
  <si>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</si>
  <si>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</si>
  <si>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</si>
  <si>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</si>
  <si>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</si>
  <si>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</si>
  <si>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</si>
  <si>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</si>
  <si>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</si>
  <si>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</si>
  <si>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</si>
  <si>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</si>
  <si>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</si>
  <si>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</si>
  <si>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</si>
  <si>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</si>
  <si>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</si>
  <si>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</si>
  <si>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</si>
  <si>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</si>
  <si>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</si>
  <si>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</si>
  <si>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</si>
  <si>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</si>
  <si>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</si>
  <si>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</si>
  <si>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</si>
  <si>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</si>
  <si>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</si>
  <si>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</si>
  <si>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</si>
  <si>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</si>
  <si>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</si>
  <si>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</si>
  <si>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</si>
  <si>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</si>
  <si>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</si>
  <si>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</si>
  <si>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</si>
  <si>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</si>
  <si>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</si>
  <si>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</si>
  <si>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</si>
  <si>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</si>
  <si>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</si>
  <si>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</si>
  <si>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</si>
  <si>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</si>
  <si>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</si>
  <si>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</si>
  <si>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</si>
  <si>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</si>
  <si>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</si>
  <si>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</si>
  <si>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</si>
  <si>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</si>
  <si>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</si>
  <si>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</si>
  <si>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</si>
  <si>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</si>
  <si>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</si>
  <si>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</si>
  <si>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</si>
  <si>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</si>
  <si>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</si>
  <si>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</si>
  <si>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</si>
  <si>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</si>
  <si>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</si>
  <si>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</si>
  <si>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</si>
  <si>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</si>
  <si>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</si>
  <si>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</si>
  <si>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</si>
  <si>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</si>
  <si>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</si>
  <si>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</si>
  <si>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</si>
  <si>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</si>
  <si>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</si>
  <si>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</si>
  <si>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</si>
  <si>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</si>
  <si>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</si>
  <si>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</si>
  <si>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</si>
  <si>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</si>
  <si>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</si>
  <si>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</si>
  <si>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</si>
  <si>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</si>
  <si>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</si>
  <si>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</si>
  <si>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</si>
  <si>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</si>
  <si>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</si>
  <si>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</si>
  <si>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</si>
  <si>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</si>
  <si>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</si>
  <si>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</si>
  <si>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</si>
  <si>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</si>
  <si>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</si>
  <si>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</si>
  <si>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</si>
  <si>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</si>
  <si>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</si>
  <si>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</si>
  <si>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</si>
  <si>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</si>
  <si>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</si>
  <si>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</si>
  <si>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</si>
  <si>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</si>
  <si>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</si>
  <si>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</si>
  <si>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</si>
  <si>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</si>
  <si>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</si>
  <si>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</si>
  <si>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</si>
  <si>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</si>
  <si>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</si>
  <si>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</si>
  <si>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</si>
  <si>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</si>
  <si>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</si>
  <si>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</si>
  <si>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</si>
  <si>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</si>
  <si>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</si>
  <si>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</si>
  <si>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</si>
  <si>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</si>
  <si>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</si>
  <si>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</si>
  <si>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</si>
  <si>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</si>
  <si>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</si>
  <si>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</si>
  <si>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</si>
  <si>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</si>
  <si>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</si>
  <si>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</si>
  <si>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</si>
  <si>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</si>
  <si>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</si>
  <si>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</si>
  <si>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</si>
  <si>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</si>
  <si>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</si>
  <si>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</si>
  <si>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</si>
  <si>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</si>
  <si>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</si>
  <si>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</si>
  <si>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</si>
  <si>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</si>
  <si>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</si>
  <si>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</si>
  <si>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</si>
  <si>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</si>
  <si>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</si>
  <si>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</si>
  <si>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</si>
  <si>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</si>
  <si>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</si>
  <si>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</si>
  <si>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</si>
  <si>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</si>
  <si>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</si>
  <si>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</si>
  <si>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</si>
  <si>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</si>
  <si>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</si>
  <si>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</si>
  <si>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</si>
  <si>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</si>
  <si>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</si>
  <si>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</si>
  <si>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</si>
  <si>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</si>
  <si>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</si>
  <si>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</si>
  <si>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</si>
  <si>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</si>
  <si>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</si>
  <si>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</si>
  <si>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</si>
  <si>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</si>
  <si>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</si>
  <si>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</si>
  <si>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</si>
  <si>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</si>
  <si>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</si>
  <si>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</si>
  <si>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</si>
  <si>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</si>
  <si>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</si>
  <si>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</si>
  <si>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</si>
  <si>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</si>
  <si>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</si>
  <si>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</si>
  <si>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</si>
  <si>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</si>
  <si>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</si>
  <si>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</si>
  <si>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</si>
  <si>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</si>
  <si>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</si>
  <si>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</si>
  <si>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</si>
  <si>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</si>
  <si>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</si>
  <si>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</si>
  <si>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</si>
  <si>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</si>
  <si>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</si>
  <si>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</si>
  <si>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</si>
  <si>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</si>
  <si>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</si>
  <si>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</si>
  <si>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</si>
  <si>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</si>
  <si>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</si>
  <si>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</si>
  <si>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</si>
  <si>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</si>
  <si>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</si>
  <si>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</si>
  <si>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</si>
  <si>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</si>
  <si>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</si>
  <si>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</si>
  <si>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</si>
  <si>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</si>
  <si>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</si>
  <si>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</si>
  <si>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</si>
  <si>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</si>
  <si>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</si>
  <si>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</si>
  <si>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</si>
  <si>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</si>
  <si>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</si>
  <si>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</si>
  <si>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</si>
  <si>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</si>
  <si>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</si>
  <si>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</si>
  <si>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</si>
  <si>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</si>
  <si>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</si>
  <si>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</si>
  <si>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</si>
  <si>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</si>
  <si>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</si>
  <si>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</si>
  <si>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</si>
  <si>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</si>
  <si>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</si>
  <si>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</si>
  <si>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</si>
  <si>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</si>
  <si>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</si>
  <si>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</si>
  <si>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</si>
  <si>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</si>
  <si>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</si>
  <si>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</si>
  <si>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</si>
  <si>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</si>
  <si>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</si>
  <si>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</si>
  <si>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</si>
  <si>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</si>
  <si>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</si>
  <si>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</si>
  <si>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</si>
  <si>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</si>
  <si>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</si>
  <si>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</si>
  <si>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</si>
  <si>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</si>
  <si>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</si>
  <si>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</si>
  <si>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</si>
  <si>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</si>
  <si>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</si>
  <si>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</si>
  <si>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</si>
  <si>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</si>
  <si>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</si>
  <si>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</si>
  <si>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</si>
  <si>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</si>
  <si>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</si>
  <si>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</si>
  <si>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</si>
  <si>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</si>
  <si>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</si>
  <si>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</si>
  <si>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</si>
  <si>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</si>
  <si>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</si>
  <si>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</si>
  <si>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</si>
  <si>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</si>
  <si>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</si>
  <si>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</si>
  <si>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</si>
  <si>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</si>
  <si>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</si>
  <si>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</si>
  <si>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</si>
  <si>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</si>
  <si>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</si>
  <si>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</si>
  <si>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</si>
  <si>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</si>
  <si>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</si>
  <si>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</si>
  <si>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</si>
  <si>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</si>
  <si>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</si>
  <si>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</si>
  <si>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</si>
  <si>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</si>
  <si>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</si>
  <si>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</si>
  <si>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</si>
  <si>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</si>
  <si>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</si>
  <si>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</si>
  <si>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</si>
  <si>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</si>
  <si>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</si>
  <si>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</si>
  <si>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</si>
  <si>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</si>
  <si>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</si>
  <si>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</si>
  <si>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</si>
  <si>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</si>
  <si>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</si>
  <si>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</si>
  <si>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</si>
  <si>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</si>
  <si>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</si>
  <si>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</si>
  <si>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</si>
  <si>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</si>
  <si>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</si>
  <si>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</si>
  <si>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</si>
  <si>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</si>
  <si>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</si>
  <si>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</si>
  <si>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</si>
  <si>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</si>
  <si>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</si>
  <si>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</si>
  <si>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</si>
  <si>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</si>
  <si>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</si>
  <si>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</si>
  <si>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</si>
  <si>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</si>
  <si>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</si>
  <si>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</si>
  <si>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</si>
  <si>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</si>
  <si>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</si>
  <si>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</si>
  <si>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</si>
  <si>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</si>
  <si>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</si>
  <si>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</si>
  <si>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</si>
  <si>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</si>
  <si>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</si>
  <si>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</si>
  <si>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</si>
  <si>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</si>
  <si>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</si>
  <si>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</si>
  <si>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</si>
  <si>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</si>
  <si>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</si>
  <si>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</si>
  <si>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</si>
  <si>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</si>
  <si>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</si>
  <si>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</si>
  <si>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</si>
  <si>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</si>
  <si>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</si>
  <si>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</si>
  <si>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</si>
  <si>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</si>
  <si>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</si>
  <si>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</si>
  <si>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</si>
  <si>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</si>
  <si>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</si>
  <si>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</si>
  <si>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</si>
  <si>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</si>
  <si>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</si>
  <si>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</si>
  <si>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</si>
  <si>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</si>
  <si>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</si>
  <si>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</si>
  <si>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</si>
  <si>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</si>
  <si>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</si>
  <si>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</si>
  <si>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</si>
  <si>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</si>
  <si>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</si>
  <si>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</si>
  <si>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</si>
  <si>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</si>
  <si>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</si>
  <si>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</si>
  <si>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</si>
  <si>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</si>
  <si>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</si>
  <si>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</si>
  <si>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</si>
  <si>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</si>
  <si>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</si>
  <si>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</si>
  <si>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</si>
  <si>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</si>
  <si>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</si>
  <si>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</si>
  <si>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</si>
  <si>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</si>
  <si>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</si>
  <si>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</si>
  <si>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</si>
  <si>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</si>
  <si>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</si>
  <si>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</si>
  <si>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</si>
  <si>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</si>
  <si>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</si>
  <si>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</si>
  <si>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</si>
  <si>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</si>
  <si>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</si>
  <si>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</si>
  <si>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</si>
  <si>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</si>
  <si>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</si>
  <si>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</si>
  <si>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</si>
  <si>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</si>
  <si>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</si>
  <si>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</si>
  <si>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</si>
  <si>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</si>
  <si>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</si>
  <si>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</si>
  <si>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</si>
  <si>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</si>
  <si>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</si>
  <si>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</si>
  <si>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</si>
  <si>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</si>
  <si>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</si>
  <si>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</si>
  <si>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</si>
  <si>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</si>
  <si>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</si>
  <si>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</si>
  <si>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</si>
  <si>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</si>
  <si>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</si>
  <si>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</si>
  <si>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</si>
  <si>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</si>
  <si>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</si>
  <si>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</si>
  <si>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</si>
  <si>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</si>
  <si>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</si>
  <si>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</si>
  <si>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</si>
  <si>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</si>
  <si>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</si>
  <si>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</si>
  <si>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</si>
  <si>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</si>
  <si>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</si>
  <si>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</si>
  <si>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</si>
  <si>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</si>
  <si>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</si>
  <si>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</si>
  <si>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</si>
  <si>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</si>
  <si>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</si>
  <si>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</si>
  <si>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</si>
  <si>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</si>
  <si>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</si>
  <si>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</si>
  <si>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</si>
  <si>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</si>
  <si>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</si>
  <si>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</si>
  <si>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</si>
  <si>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</si>
  <si>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</si>
  <si>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</si>
  <si>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</si>
  <si>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</si>
  <si>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</si>
  <si>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</si>
  <si>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</si>
  <si>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</si>
  <si>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</si>
  <si>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</si>
  <si>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</si>
  <si>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</si>
  <si>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</si>
  <si>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</si>
  <si>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</si>
  <si>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</si>
  <si>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</si>
  <si>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</si>
  <si>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</si>
  <si>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</si>
  <si>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</si>
  <si>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</si>
  <si>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</si>
  <si>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</si>
  <si>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</si>
  <si>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</si>
  <si>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</si>
  <si>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</si>
  <si>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</si>
  <si>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</si>
  <si>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</si>
  <si>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</si>
  <si>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</si>
  <si>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</si>
  <si>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</si>
  <si>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</si>
  <si>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</si>
  <si>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</si>
  <si>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</si>
  <si>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</si>
  <si>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</si>
  <si>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</si>
  <si>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</si>
  <si>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</si>
  <si>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</si>
  <si>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</si>
  <si>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</si>
  <si>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</si>
  <si>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</si>
  <si>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</si>
  <si>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</si>
  <si>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</si>
  <si>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</si>
  <si>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</si>
  <si>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</si>
  <si>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</si>
  <si>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</si>
  <si>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</si>
  <si>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</si>
  <si>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</si>
  <si>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</si>
  <si>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</si>
  <si>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</si>
  <si>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</si>
  <si>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</si>
  <si>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</si>
  <si>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</si>
  <si>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</si>
  <si>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</si>
  <si>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</si>
  <si>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</si>
  <si>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</si>
  <si>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</si>
  <si>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</si>
  <si>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</si>
  <si>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</si>
  <si>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</si>
  <si>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</si>
  <si>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</si>
  <si>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</si>
  <si>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</si>
  <si>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</si>
  <si>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</si>
  <si>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</si>
  <si>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</si>
  <si>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</si>
  <si>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</si>
  <si>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</si>
  <si>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</si>
  <si>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</si>
  <si>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</si>
  <si>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</si>
  <si>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</si>
  <si>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</si>
  <si>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</si>
  <si>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</si>
  <si>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</si>
  <si>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</si>
  <si>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</si>
  <si>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</si>
  <si>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</si>
  <si>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</si>
  <si>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</si>
  <si>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</si>
  <si>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</si>
  <si>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</si>
  <si>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</si>
  <si>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</si>
  <si>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</si>
  <si>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</si>
  <si>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</si>
  <si>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</si>
  <si>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</si>
  <si>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</si>
  <si>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</si>
  <si>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</si>
  <si>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</si>
  <si>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</si>
  <si>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</si>
  <si>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</si>
  <si>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</si>
  <si>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</si>
  <si>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</si>
  <si>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</si>
  <si>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</si>
  <si>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</si>
  <si>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</si>
  <si>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</si>
  <si>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</si>
  <si>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</si>
  <si>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</si>
  <si>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</si>
  <si>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</si>
  <si>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</si>
  <si>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</si>
  <si>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</si>
  <si>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</si>
  <si>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</si>
  <si>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</si>
  <si>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</si>
  <si>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</si>
  <si>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</si>
  <si>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</si>
  <si>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</si>
  <si>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</si>
  <si>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</si>
  <si>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</si>
  <si>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</si>
  <si>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</si>
  <si>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</si>
  <si>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</si>
  <si>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</si>
  <si>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</si>
  <si>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</si>
  <si>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</si>
  <si>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</si>
  <si>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</si>
  <si>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</si>
  <si>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</si>
  <si>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</si>
  <si>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</si>
  <si>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</si>
  <si>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</si>
  <si>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</si>
  <si>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</si>
  <si>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</si>
  <si>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</si>
  <si>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</si>
  <si>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</si>
  <si>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</si>
  <si>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</si>
  <si>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</si>
  <si>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</si>
  <si>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</si>
  <si>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</si>
  <si>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</si>
  <si>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</si>
  <si>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</si>
  <si>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</si>
  <si>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</si>
  <si>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</si>
  <si>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</si>
  <si>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</si>
  <si>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</si>
  <si>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</si>
  <si>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</si>
  <si>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</si>
  <si>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</si>
  <si>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</si>
  <si>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</si>
  <si>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</si>
  <si>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</si>
  <si>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</si>
  <si>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</si>
  <si>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</si>
  <si>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</si>
  <si>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</si>
  <si>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</si>
  <si>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</si>
  <si>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</si>
  <si>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</si>
  <si>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</si>
  <si>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</si>
  <si>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</si>
  <si>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</si>
  <si>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</si>
  <si>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</si>
  <si>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</si>
  <si>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</si>
  <si>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</si>
  <si>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</si>
  <si>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</si>
  <si>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</si>
  <si>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</si>
  <si>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</si>
  <si>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</si>
  <si>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</si>
  <si>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</si>
  <si>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</si>
  <si>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</si>
  <si>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</si>
  <si>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</si>
  <si>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</si>
  <si>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</si>
  <si>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</si>
  <si>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</si>
  <si>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</si>
  <si>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</si>
  <si>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</si>
  <si>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</si>
  <si>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</si>
  <si>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</si>
  <si>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</si>
  <si>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</si>
  <si>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</si>
  <si>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</si>
  <si>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</si>
  <si>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</si>
  <si>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</si>
  <si>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</si>
  <si>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</si>
  <si>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</si>
  <si>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</si>
  <si>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</si>
  <si>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</si>
  <si>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</si>
  <si>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</si>
  <si>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</si>
  <si>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</si>
  <si>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</si>
  <si>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</si>
  <si>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</si>
  <si>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</si>
  <si>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</si>
  <si>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</si>
  <si>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</si>
  <si>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</si>
  <si>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</si>
  <si>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</si>
  <si>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</si>
  <si>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</si>
  <si>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</si>
  <si>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</si>
  <si>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</si>
  <si>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</si>
  <si>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</si>
  <si>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</si>
  <si>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</si>
  <si>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</si>
  <si>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</si>
  <si>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</si>
  <si>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</si>
  <si>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</si>
  <si>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</si>
  <si>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</si>
  <si>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</si>
  <si>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</si>
  <si>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</si>
  <si>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</si>
  <si>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</si>
  <si>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</si>
  <si>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</si>
  <si>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</si>
  <si>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</si>
  <si>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</si>
  <si>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</si>
  <si>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</si>
  <si>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</si>
  <si>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</si>
  <si>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</si>
  <si>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</si>
  <si>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</si>
  <si>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</si>
  <si>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</si>
  <si>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</si>
  <si>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</si>
  <si>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</si>
  <si>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</si>
  <si>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</si>
  <si>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</si>
  <si>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</si>
  <si>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</si>
  <si>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</si>
  <si>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</si>
  <si>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</si>
  <si>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</si>
  <si>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</si>
  <si>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</si>
  <si>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</si>
  <si>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</si>
  <si>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</si>
  <si>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</si>
  <si>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</si>
  <si>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</si>
  <si>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</si>
  <si>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</si>
  <si>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</si>
  <si>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</si>
  <si>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</si>
  <si>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</si>
  <si>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</si>
  <si>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</si>
  <si>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</si>
  <si>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</si>
  <si>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</si>
  <si>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</si>
  <si>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</si>
  <si>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</si>
  <si>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</si>
  <si>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</si>
  <si>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</si>
  <si>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</si>
  <si>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</si>
  <si>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</si>
  <si>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</si>
  <si>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</si>
  <si>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</si>
  <si>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</si>
  <si>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</si>
  <si>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</si>
  <si>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</si>
  <si>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</si>
  <si>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</si>
  <si>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</si>
  <si>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</si>
  <si>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</si>
  <si>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</si>
  <si>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</si>
  <si>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</si>
  <si>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</si>
  <si>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</si>
  <si>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</si>
  <si>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</si>
  <si>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</si>
  <si>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</si>
  <si>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</si>
  <si>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</si>
  <si>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</si>
  <si>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</si>
  <si>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</si>
  <si>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</si>
  <si>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</si>
  <si>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</si>
  <si>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</si>
  <si>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</si>
  <si>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</si>
  <si>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</si>
  <si>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</si>
  <si>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</si>
  <si>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</si>
  <si>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</si>
  <si>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</si>
  <si>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</si>
  <si>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</si>
  <si>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</si>
  <si>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</si>
  <si>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</si>
  <si>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</si>
  <si>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</si>
  <si>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</si>
  <si>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</si>
  <si>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</si>
  <si>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</si>
  <si>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</si>
  <si>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</si>
  <si>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</si>
  <si>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</si>
  <si>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</si>
  <si>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</si>
  <si>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</si>
  <si>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</si>
  <si>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</si>
  <si>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</si>
  <si>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</si>
  <si>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</si>
  <si>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</si>
  <si>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</si>
  <si>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</si>
  <si>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</si>
  <si>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</si>
  <si>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</si>
  <si>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</si>
  <si>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</si>
  <si>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</si>
  <si>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</si>
  <si>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</si>
  <si>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</si>
  <si>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</si>
  <si>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</si>
  <si>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</si>
  <si>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</si>
  <si>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</si>
  <si>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</si>
  <si>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</si>
  <si>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</si>
  <si>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</si>
  <si>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</si>
  <si>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</si>
  <si>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</si>
  <si>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</si>
  <si>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</si>
  <si>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</si>
  <si>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</si>
  <si>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</si>
  <si>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</si>
  <si>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</si>
  <si>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</si>
  <si>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</si>
  <si>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</si>
  <si>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</si>
  <si>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</si>
  <si>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</si>
  <si>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</si>
  <si>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</si>
  <si>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</si>
  <si>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</si>
  <si>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</si>
  <si>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</si>
  <si>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</si>
  <si>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</si>
  <si>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</si>
  <si>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</si>
  <si>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</si>
  <si>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</si>
  <si>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</si>
  <si>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</si>
  <si>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</si>
  <si>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</si>
  <si>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</si>
  <si>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</si>
  <si>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</si>
  <si>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</si>
  <si>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</si>
  <si>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</si>
  <si>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</si>
  <si>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</si>
  <si>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</si>
  <si>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</si>
  <si>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</si>
  <si>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</si>
  <si>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</si>
  <si>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</si>
  <si>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</si>
  <si>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</si>
  <si>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</si>
  <si>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</si>
  <si>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</si>
  <si>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</si>
  <si>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</si>
  <si>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</si>
  <si>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</si>
  <si>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</si>
  <si>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</si>
  <si>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</si>
  <si>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</si>
  <si>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</si>
  <si>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</si>
  <si>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</si>
  <si>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</si>
  <si>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</si>
  <si>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</si>
  <si>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</si>
  <si>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</si>
  <si>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</si>
  <si>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</si>
  <si>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</si>
  <si>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</si>
  <si>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</si>
  <si>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</si>
  <si>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</si>
  <si>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</si>
  <si>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</si>
  <si>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</si>
  <si>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</si>
  <si>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</si>
  <si>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</si>
  <si>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</si>
  <si>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</si>
  <si>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</si>
  <si>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</si>
  <si>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</si>
  <si>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</si>
  <si>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</si>
  <si>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</si>
  <si>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</si>
  <si>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</si>
  <si>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</si>
  <si>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</si>
  <si>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</si>
  <si>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</si>
  <si>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</si>
  <si>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</si>
  <si>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</si>
  <si>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</si>
  <si>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</si>
  <si>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</si>
  <si>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</si>
  <si>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</si>
  <si>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</si>
  <si>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</si>
  <si>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</si>
  <si>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</si>
  <si>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</si>
  <si>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</si>
  <si>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</si>
  <si>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</si>
  <si>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</si>
  <si>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</si>
  <si>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</si>
  <si>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</si>
  <si>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</si>
  <si>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</si>
  <si>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</si>
  <si>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</si>
  <si>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</si>
  <si>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</si>
  <si>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</si>
  <si>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</si>
  <si>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</si>
  <si>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</si>
  <si>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</si>
  <si>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</si>
  <si>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</si>
  <si>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</si>
  <si>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</si>
  <si>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</si>
  <si>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</si>
  <si>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</si>
  <si>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</si>
  <si>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</si>
  <si>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</si>
  <si>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</si>
  <si>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</si>
  <si>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</si>
  <si>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</si>
  <si>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</si>
  <si>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</si>
  <si>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</si>
  <si>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</si>
  <si>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</si>
  <si>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</si>
  <si>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</si>
  <si>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</si>
  <si>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</si>
  <si>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</si>
  <si>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</si>
  <si>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</si>
  <si>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</si>
  <si>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</si>
  <si>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</si>
  <si>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</si>
  <si>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</si>
  <si>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</si>
  <si>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</si>
  <si>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</si>
  <si>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</si>
  <si>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</si>
  <si>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</si>
  <si>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</si>
  <si>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</si>
  <si>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</si>
  <si>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</si>
  <si>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</si>
  <si>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</si>
  <si>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</si>
  <si>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</si>
  <si>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</si>
  <si>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</si>
  <si>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</si>
  <si>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</si>
  <si>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</si>
  <si>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</si>
  <si>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</si>
  <si>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</si>
  <si>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</si>
  <si>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</si>
  <si>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</si>
  <si>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</si>
  <si>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</si>
  <si>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</si>
  <si>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</si>
  <si>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</si>
  <si>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</si>
  <si>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</si>
  <si>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</si>
  <si>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</si>
  <si>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</si>
  <si>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</si>
  <si>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</si>
  <si>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</si>
  <si>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</si>
  <si>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</si>
  <si>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</si>
  <si>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</si>
  <si>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</si>
  <si>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</si>
  <si>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</si>
  <si>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</si>
  <si>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</si>
  <si>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</si>
  <si>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</si>
  <si>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</si>
  <si>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</si>
  <si>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</si>
  <si>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</si>
  <si>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</si>
  <si>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</si>
  <si>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</si>
  <si>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</si>
  <si>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</si>
  <si>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</si>
  <si>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</si>
  <si>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</si>
  <si>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</si>
  <si>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</si>
  <si>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</si>
  <si>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</si>
  <si>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</si>
  <si>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</si>
  <si>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</si>
  <si>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</si>
  <si>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</si>
  <si>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</si>
  <si>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</si>
  <si>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</si>
  <si>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</si>
  <si>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</si>
  <si>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</si>
  <si>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</si>
  <si>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</si>
  <si>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</si>
  <si>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</si>
  <si>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</si>
  <si>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</si>
  <si>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</si>
  <si>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</si>
  <si>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</si>
  <si>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</si>
  <si>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</si>
  <si>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</si>
  <si>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</si>
  <si>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</si>
  <si>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</si>
  <si>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</si>
  <si>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</si>
  <si>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</si>
  <si>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</si>
  <si>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</si>
  <si>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</si>
  <si>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</si>
  <si>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</si>
  <si>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</si>
  <si>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</si>
  <si>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</si>
  <si>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</si>
  <si>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</si>
  <si>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</si>
  <si>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</si>
  <si>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</si>
  <si>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</si>
  <si>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</si>
  <si>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</si>
  <si>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</si>
  <si>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</si>
  <si>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</si>
  <si>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</si>
  <si>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</si>
  <si>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</si>
  <si>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</si>
  <si>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</si>
  <si>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</si>
  <si>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</si>
  <si>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</si>
  <si>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</si>
  <si>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</si>
  <si>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</si>
  <si>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</si>
  <si>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</si>
  <si>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</si>
  <si>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</si>
  <si>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</si>
  <si>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</si>
  <si>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</si>
  <si>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</si>
  <si>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</si>
  <si>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</si>
  <si>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</si>
  <si>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</si>
  <si>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</si>
  <si>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</si>
  <si>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</si>
  <si>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</si>
  <si>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</si>
  <si>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</si>
  <si>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</si>
  <si>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</si>
  <si>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</si>
  <si>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</si>
  <si>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</si>
  <si>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</si>
  <si>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</si>
  <si>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</si>
  <si>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</si>
  <si>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</si>
  <si>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</si>
  <si>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</si>
  <si>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</si>
  <si>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</si>
  <si>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</si>
  <si>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</si>
  <si>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</si>
  <si>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</si>
  <si>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</si>
  <si>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</si>
  <si>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</si>
  <si>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</si>
  <si>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</si>
  <si>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</si>
  <si>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</si>
  <si>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</si>
  <si>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</si>
  <si>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</si>
  <si>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</si>
  <si>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</si>
  <si>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</si>
  <si>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</si>
  <si>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</si>
  <si>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</si>
  <si>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</si>
  <si>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</si>
  <si>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</si>
  <si>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</si>
  <si>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</si>
  <si>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</si>
  <si>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</si>
  <si>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</si>
  <si>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</si>
  <si>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</si>
  <si>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</si>
  <si>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</si>
  <si>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</si>
  <si>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</si>
  <si>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</si>
  <si>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</si>
  <si>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</si>
  <si>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</si>
  <si>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</si>
  <si>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</si>
  <si>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</si>
  <si>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</si>
  <si>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</si>
  <si>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</si>
  <si>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</si>
  <si>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</si>
  <si>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</si>
  <si>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</si>
  <si>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</si>
  <si>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</si>
  <si>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</si>
  <si>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</si>
  <si>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</si>
  <si>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</si>
  <si>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</si>
  <si>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</si>
  <si>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</si>
  <si>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</si>
  <si>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</si>
  <si>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</si>
  <si>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</si>
  <si>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</si>
  <si>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</si>
  <si>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</si>
  <si>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</si>
  <si>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</si>
  <si>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</si>
  <si>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</si>
  <si>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</si>
  <si>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</si>
  <si>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</si>
  <si>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</si>
  <si>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</si>
  <si>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</si>
  <si>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</si>
  <si>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</si>
  <si>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</si>
  <si>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</si>
  <si>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</si>
  <si>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</si>
  <si>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</si>
  <si>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</si>
  <si>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</si>
  <si>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</si>
  <si>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</si>
  <si>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</si>
  <si>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</si>
  <si>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</si>
  <si>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</si>
  <si>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</si>
  <si>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</si>
  <si>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</si>
  <si>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</si>
  <si>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</si>
  <si>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</si>
  <si>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</si>
  <si>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</si>
  <si>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</si>
  <si>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</si>
  <si>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</si>
  <si>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</si>
  <si>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</si>
  <si>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</si>
  <si>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</si>
  <si>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</si>
  <si>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</si>
  <si>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</si>
  <si>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</si>
  <si>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</si>
  <si>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</si>
  <si>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</si>
  <si>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</si>
  <si>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</si>
  <si>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</si>
  <si>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</si>
  <si>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</si>
  <si>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</si>
  <si>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</si>
  <si>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</si>
  <si>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</si>
  <si>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</si>
  <si>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</si>
  <si>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</si>
  <si>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</si>
  <si>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</si>
  <si>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</si>
  <si>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</si>
  <si>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</si>
  <si>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</si>
  <si>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</si>
  <si>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</si>
  <si>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</si>
  <si>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</si>
  <si>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</si>
  <si>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</si>
  <si>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</si>
  <si>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</si>
  <si>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</si>
  <si>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</si>
  <si>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</si>
  <si>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</si>
  <si>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</si>
  <si>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</si>
  <si>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</si>
  <si>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</si>
  <si>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</si>
  <si>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</si>
  <si>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</si>
  <si>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</si>
  <si>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</si>
  <si>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</si>
  <si>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</si>
  <si>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</si>
  <si>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</si>
  <si>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</si>
  <si>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</si>
  <si>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</si>
  <si>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</si>
  <si>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</si>
  <si>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</si>
  <si>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</si>
  <si>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</si>
  <si>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</si>
  <si>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</si>
  <si>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</si>
  <si>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</si>
  <si>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</si>
  <si>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</si>
  <si>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</si>
  <si>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</si>
  <si>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</si>
  <si>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</si>
  <si>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</si>
  <si>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</si>
  <si>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</si>
  <si>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</si>
  <si>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</si>
  <si>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</si>
  <si>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</si>
  <si>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</si>
  <si>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</si>
  <si>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</si>
  <si>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</si>
  <si>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</si>
  <si>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</si>
  <si>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</si>
  <si>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</si>
  <si>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</si>
  <si>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</si>
  <si>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</si>
  <si>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</si>
  <si>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</si>
  <si>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</si>
  <si>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</si>
  <si>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</si>
  <si>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</si>
  <si>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</si>
  <si>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</si>
  <si>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</si>
  <si>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</si>
  <si>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</si>
  <si>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</si>
  <si>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</si>
  <si>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</si>
  <si>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</si>
  <si>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</si>
  <si>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</si>
  <si>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</si>
  <si>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</si>
  <si>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</si>
  <si>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</si>
  <si>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</si>
  <si>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</si>
  <si>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</si>
  <si>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</si>
  <si>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</si>
  <si>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</si>
  <si>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</si>
  <si>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</si>
  <si>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</si>
  <si>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</si>
  <si>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</si>
  <si>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</si>
  <si>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</si>
  <si>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</si>
  <si>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</si>
  <si>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</si>
  <si>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</si>
  <si>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</si>
  <si>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</si>
  <si>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</si>
  <si>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</si>
  <si>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</si>
  <si>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</si>
  <si>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</si>
  <si>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</si>
  <si>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</si>
  <si>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</si>
  <si>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</si>
  <si>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</si>
  <si>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</si>
  <si>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</si>
  <si>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</si>
  <si>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</si>
  <si>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</si>
  <si>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</si>
  <si>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</si>
  <si>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</si>
  <si>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</si>
  <si>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</si>
  <si>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</si>
  <si>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</si>
  <si>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</si>
  <si>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</si>
  <si>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</si>
  <si>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</si>
  <si>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</si>
  <si>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</si>
  <si>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</si>
  <si>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</si>
  <si>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</si>
  <si>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</si>
  <si>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</si>
  <si>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</si>
  <si>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</si>
  <si>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</si>
  <si>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</si>
  <si>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</si>
  <si>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</si>
  <si>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</si>
  <si>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</si>
  <si>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</si>
  <si>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</si>
  <si>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</si>
  <si>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</si>
  <si>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</si>
  <si>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</si>
  <si>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</si>
  <si>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</si>
  <si>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</si>
  <si>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</si>
  <si>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</si>
  <si>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</si>
  <si>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</si>
  <si>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</si>
  <si>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</si>
  <si>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</si>
  <si>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</si>
  <si>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</si>
  <si>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</si>
  <si>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</si>
  <si>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</si>
  <si>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</si>
  <si>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</si>
  <si>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</si>
  <si>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</si>
  <si>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</si>
  <si>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</si>
  <si>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</si>
  <si>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</si>
  <si>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</si>
  <si>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</si>
  <si>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</si>
  <si>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</si>
  <si>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</si>
  <si>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</si>
  <si>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</si>
  <si>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</si>
  <si>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</si>
  <si>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</si>
  <si>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</si>
  <si>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</si>
  <si>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</si>
  <si>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</si>
  <si>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</si>
  <si>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</si>
  <si>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</si>
  <si>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</si>
  <si>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</si>
  <si>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</si>
  <si>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</si>
  <si>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</si>
  <si>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</si>
  <si>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</si>
  <si>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</si>
  <si>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</si>
  <si>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</si>
  <si>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</si>
  <si>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</si>
  <si>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</si>
  <si>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</si>
  <si>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</si>
  <si>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</si>
  <si>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</si>
  <si>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</si>
  <si>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</si>
  <si>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</si>
  <si>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</si>
  <si>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</si>
  <si>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</si>
  <si>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</si>
  <si>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</si>
  <si>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</si>
  <si>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</si>
  <si>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</si>
  <si>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</si>
  <si>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</si>
  <si>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</si>
  <si>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</si>
  <si>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</si>
  <si>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</si>
  <si>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</si>
  <si>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</si>
  <si>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</si>
  <si>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</si>
  <si>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</si>
  <si>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</si>
  <si>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</si>
  <si>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</si>
  <si>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</si>
  <si>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</si>
  <si>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</si>
  <si>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</si>
  <si>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</si>
  <si>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</si>
  <si>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</si>
  <si>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</si>
  <si>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</si>
  <si>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</si>
  <si>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</si>
  <si>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</si>
  <si>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</si>
  <si>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</si>
  <si>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</si>
  <si>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</si>
  <si>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</si>
  <si>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</si>
  <si>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</si>
  <si>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</si>
  <si>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</si>
  <si>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</si>
  <si>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</si>
  <si>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</si>
  <si>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</si>
  <si>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</si>
  <si>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</si>
  <si>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</si>
  <si>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</si>
  <si>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</si>
  <si>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</si>
  <si>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</si>
  <si>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</si>
  <si>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</si>
  <si>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</si>
  <si>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</si>
  <si>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</si>
  <si>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</si>
  <si>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</si>
  <si>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</si>
  <si>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</si>
  <si>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</si>
  <si>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</si>
  <si>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</si>
  <si>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</si>
  <si>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</si>
  <si>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</si>
  <si>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</si>
  <si>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</si>
  <si>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</si>
  <si>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</si>
  <si>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</si>
  <si>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</si>
  <si>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</si>
  <si>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</si>
  <si>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</si>
  <si>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</si>
  <si>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</si>
  <si>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</si>
  <si>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</si>
  <si>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</si>
  <si>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</si>
  <si>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</si>
  <si>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</si>
  <si>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</si>
  <si>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</si>
  <si>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</si>
  <si>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</si>
  <si>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</si>
  <si>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</si>
  <si>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</si>
  <si>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</si>
  <si>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</si>
  <si>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</si>
  <si>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</si>
  <si>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</si>
  <si>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</si>
  <si>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</si>
  <si>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</si>
  <si>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</si>
  <si>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</si>
  <si>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</si>
  <si>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</si>
  <si>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</si>
  <si>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</si>
  <si>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</si>
  <si>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</si>
  <si>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</si>
  <si>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</si>
  <si>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</si>
  <si>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</si>
  <si>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</si>
  <si>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</si>
  <si>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</si>
  <si>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</si>
  <si>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</si>
  <si>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</si>
  <si>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</si>
  <si>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</si>
  <si>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</si>
  <si>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</si>
  <si>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</si>
  <si>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</si>
  <si>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</si>
  <si>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</si>
  <si>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</si>
  <si>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</si>
  <si>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</si>
  <si>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</si>
  <si>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</si>
  <si>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</si>
  <si>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</si>
  <si>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</si>
  <si>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</si>
  <si>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</si>
  <si>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</si>
  <si>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</si>
  <si>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</si>
  <si>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</si>
  <si>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</si>
  <si>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</si>
  <si>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</si>
  <si>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</si>
  <si>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</si>
  <si>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</si>
  <si>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</si>
  <si>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</si>
  <si>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</si>
  <si>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</si>
  <si>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</si>
  <si>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</si>
  <si>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</si>
  <si>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</si>
  <si>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</si>
  <si>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</si>
  <si>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</si>
  <si>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</si>
  <si>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</si>
  <si>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</si>
  <si>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</si>
  <si>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</si>
  <si>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</si>
  <si>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</si>
  <si>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</si>
  <si>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</si>
  <si>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</si>
  <si>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</si>
  <si>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</si>
  <si>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</si>
  <si>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</si>
  <si>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</si>
  <si>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</si>
  <si>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</si>
  <si>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</si>
  <si>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</si>
  <si>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</si>
  <si>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</si>
  <si>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</si>
  <si>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</si>
  <si>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</si>
  <si>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</si>
  <si>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</si>
  <si>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</si>
  <si>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</si>
  <si>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</si>
  <si>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</si>
  <si>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</si>
  <si>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</si>
  <si>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</si>
  <si>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</si>
  <si>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</si>
  <si>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</si>
  <si>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</si>
  <si>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</si>
  <si>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</si>
  <si>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</si>
  <si>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</si>
  <si>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</si>
  <si>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</si>
  <si>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</si>
  <si>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</si>
  <si>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</si>
  <si>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</si>
  <si>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</si>
  <si>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</si>
  <si>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</si>
  <si>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</si>
  <si>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</si>
  <si>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</si>
  <si>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</si>
  <si>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</si>
  <si>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</si>
  <si>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</si>
  <si>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</si>
  <si>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</si>
  <si>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</si>
  <si>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</si>
  <si>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</si>
  <si>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</si>
  <si>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</si>
  <si>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</si>
  <si>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</si>
  <si>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</si>
  <si>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</si>
  <si>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</si>
  <si>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</si>
  <si>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</si>
  <si>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</si>
  <si>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</si>
  <si>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</si>
  <si>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</si>
  <si>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</si>
  <si>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</si>
  <si>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</si>
  <si>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</si>
  <si>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</si>
  <si>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</si>
  <si>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</si>
  <si>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</si>
  <si>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</si>
  <si>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</si>
  <si>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</si>
  <si>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</si>
  <si>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</si>
  <si>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</si>
  <si>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</si>
  <si>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</si>
  <si>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</si>
  <si>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</si>
  <si>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</si>
  <si>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</si>
  <si>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</si>
  <si>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</si>
  <si>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</si>
  <si>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</si>
  <si>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</si>
  <si>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</si>
  <si>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</si>
  <si>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</si>
  <si>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</si>
  <si>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</si>
  <si>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</si>
  <si>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</si>
  <si>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</si>
  <si>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</si>
  <si>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</si>
  <si>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</si>
  <si>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</si>
  <si>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</si>
  <si>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</si>
  <si>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</si>
  <si>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</si>
  <si>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</si>
  <si>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</si>
  <si>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</si>
  <si>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</si>
  <si>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</si>
  <si>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</si>
  <si>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</si>
  <si>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</si>
  <si>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</si>
  <si>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</si>
  <si>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</si>
  <si>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</si>
  <si>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</si>
  <si>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</si>
  <si>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</si>
  <si>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</si>
  <si>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</si>
  <si>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</si>
  <si>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</si>
  <si>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</si>
  <si>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</si>
  <si>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</si>
  <si>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</si>
  <si>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</si>
  <si>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</si>
  <si>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</si>
  <si>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</si>
  <si>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</si>
  <si>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</si>
  <si>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</si>
  <si>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</si>
  <si>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</si>
  <si>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</si>
  <si>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</si>
  <si>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</si>
  <si>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</si>
  <si>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</si>
  <si>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</si>
  <si>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</si>
  <si>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</si>
  <si>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</si>
  <si>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</si>
  <si>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</si>
  <si>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</si>
  <si>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</si>
  <si>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</si>
  <si>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</si>
  <si>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</si>
  <si>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</si>
  <si>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</si>
  <si>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</si>
  <si>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</si>
  <si>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</si>
  <si>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</si>
  <si>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</si>
  <si>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</si>
  <si>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</si>
  <si>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</si>
  <si>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</si>
  <si>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</si>
  <si>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</si>
  <si>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</si>
  <si>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</si>
  <si>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</si>
  <si>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</si>
  <si>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</si>
  <si>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</si>
  <si>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</si>
  <si>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</si>
  <si>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</si>
  <si>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</si>
  <si>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</si>
  <si>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</si>
  <si>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</si>
  <si>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</si>
  <si>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</si>
  <si>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</si>
  <si>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</si>
  <si>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</si>
  <si>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</si>
  <si>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</si>
  <si>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</si>
  <si>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</si>
  <si>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</si>
  <si>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</si>
  <si>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</si>
  <si>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</si>
  <si>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</si>
  <si>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</si>
  <si>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</si>
  <si>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</si>
  <si>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</si>
  <si>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</si>
  <si>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</si>
  <si>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</si>
  <si>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</si>
  <si>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</si>
  <si>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</si>
  <si>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</si>
  <si>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</si>
  <si>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</si>
  <si>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</si>
  <si>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</si>
  <si>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</si>
  <si>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</si>
  <si>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</si>
  <si>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</si>
  <si>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</si>
  <si>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</si>
  <si>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</si>
  <si>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</si>
  <si>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</si>
  <si>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</si>
  <si>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</si>
  <si>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</si>
  <si>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</si>
  <si>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</si>
  <si>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</si>
  <si>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</si>
  <si>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</si>
  <si>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</si>
  <si>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</si>
  <si>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</si>
  <si>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</si>
  <si>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</si>
  <si>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</si>
  <si>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</si>
  <si>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</si>
  <si>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</si>
  <si>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</si>
  <si>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</si>
  <si>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</si>
  <si>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</si>
  <si>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</si>
  <si>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</si>
  <si>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</si>
  <si>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</si>
  <si>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</si>
  <si>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</si>
  <si>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</si>
  <si>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</si>
  <si>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</si>
  <si>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</si>
  <si>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</si>
  <si>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</si>
  <si>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</si>
  <si>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</si>
  <si>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</si>
  <si>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</si>
  <si>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</si>
  <si>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</si>
  <si>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</si>
  <si>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</si>
  <si>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</si>
  <si>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</si>
  <si>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</si>
  <si>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</si>
  <si>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</si>
  <si>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</si>
  <si>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</si>
  <si>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</si>
  <si>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</si>
  <si>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</si>
  <si>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</si>
  <si>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</si>
  <si>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</si>
  <si>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</si>
  <si>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</si>
  <si>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</si>
  <si>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</si>
  <si>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</si>
  <si>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</si>
  <si>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</si>
  <si>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</si>
  <si>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</si>
  <si>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</si>
  <si>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</si>
  <si>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</si>
  <si>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</si>
  <si>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</si>
  <si>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</si>
  <si>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</si>
  <si>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</si>
  <si>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</si>
  <si>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</si>
  <si>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</si>
  <si>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</si>
  <si>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</si>
  <si>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</si>
  <si>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</si>
  <si>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</si>
  <si>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</si>
  <si>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</si>
  <si>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</si>
  <si>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</si>
  <si>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</si>
  <si>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</si>
  <si>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</si>
  <si>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</si>
  <si>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</si>
  <si>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</si>
  <si>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</si>
  <si>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</si>
  <si>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</si>
  <si>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</si>
  <si>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</si>
  <si>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</si>
  <si>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</si>
  <si>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</si>
  <si>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</si>
  <si>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</si>
  <si>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</si>
  <si>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</si>
  <si>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</si>
  <si>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</si>
  <si>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</si>
  <si>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</si>
  <si>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</si>
  <si>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</si>
  <si>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</si>
  <si>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</si>
  <si>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</si>
  <si>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</si>
  <si>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</si>
  <si>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</si>
  <si>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</si>
  <si>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</si>
  <si>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</si>
  <si>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</si>
  <si>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</si>
  <si>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</si>
  <si>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</si>
  <si>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</si>
  <si>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</si>
  <si>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</si>
  <si>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</si>
  <si>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</si>
  <si>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</si>
  <si>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</si>
  <si>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</si>
  <si>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</si>
  <si>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</si>
  <si>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</si>
  <si>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</si>
  <si>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</si>
  <si>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</si>
  <si>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</si>
  <si>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</si>
  <si>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</si>
  <si>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</si>
  <si>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</si>
  <si>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</si>
  <si>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</si>
  <si>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</si>
  <si>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</si>
  <si>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</si>
  <si>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</si>
  <si>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</si>
  <si>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</si>
  <si>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</si>
  <si>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</si>
  <si>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</si>
  <si>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</si>
  <si>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</si>
  <si>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</si>
  <si>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</si>
  <si>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</si>
  <si>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</si>
  <si>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</si>
  <si>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</si>
  <si>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</si>
  <si>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</si>
  <si>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</si>
  <si>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</si>
  <si>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</si>
  <si>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</si>
  <si>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</si>
  <si>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</si>
  <si>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</si>
  <si>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</si>
  <si>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</si>
  <si>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</si>
  <si>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</si>
  <si>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</si>
  <si>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</si>
  <si>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</si>
  <si>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</si>
  <si>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</si>
  <si>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</si>
  <si>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</si>
  <si>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</si>
  <si>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</si>
  <si>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</si>
  <si>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</si>
  <si>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</si>
  <si>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</si>
  <si>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</si>
  <si>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</si>
  <si>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</si>
  <si>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</si>
  <si>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</si>
  <si>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</si>
  <si>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</si>
  <si>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</si>
  <si>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</si>
  <si>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</si>
  <si>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</si>
  <si>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</si>
  <si>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</si>
  <si>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</si>
  <si>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</si>
  <si>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</si>
  <si>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</si>
  <si>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</si>
  <si>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</si>
  <si>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</si>
  <si>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</si>
  <si>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</si>
  <si>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</si>
  <si>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</si>
  <si>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</si>
  <si>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</si>
  <si>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</si>
  <si>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</si>
  <si>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</si>
  <si>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</si>
  <si>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</si>
  <si>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</si>
  <si>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</si>
  <si>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</si>
  <si>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</si>
  <si>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</si>
  <si>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</si>
  <si>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</si>
  <si>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</si>
  <si>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</si>
  <si>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</si>
  <si>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</si>
  <si>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</si>
  <si>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</si>
  <si>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</si>
  <si>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</si>
  <si>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</si>
  <si>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</si>
  <si>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</si>
  <si>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</si>
  <si>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</si>
  <si>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</si>
  <si>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</si>
  <si>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</si>
  <si>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</si>
  <si>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</si>
  <si>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</si>
  <si>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</si>
  <si>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</si>
  <si>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</si>
  <si>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</si>
  <si>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</si>
  <si>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</si>
  <si>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</si>
  <si>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</si>
  <si>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</si>
  <si>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</si>
  <si>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</si>
  <si>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</si>
  <si>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</si>
  <si>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</si>
  <si>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</si>
  <si>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</si>
  <si>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</si>
  <si>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</si>
  <si>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</si>
  <si>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</si>
  <si>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</si>
  <si>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</si>
  <si>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</si>
  <si>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</si>
  <si>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</si>
  <si>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</si>
  <si>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</si>
  <si>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</si>
  <si>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</si>
  <si>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</si>
  <si>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</si>
  <si>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</si>
  <si>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</si>
  <si>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</si>
  <si>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</si>
  <si>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</si>
  <si>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</si>
  <si>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</si>
  <si>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</si>
  <si>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</si>
  <si>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</si>
  <si>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</si>
  <si>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</si>
  <si>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</si>
  <si>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</si>
  <si>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</si>
  <si>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</si>
  <si>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</si>
  <si>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</si>
  <si>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</si>
  <si>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</si>
  <si>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</si>
  <si>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</si>
  <si>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</si>
  <si>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</si>
  <si>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</si>
  <si>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</si>
  <si>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</si>
  <si>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</si>
  <si>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</si>
  <si>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</si>
  <si>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</si>
  <si>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</si>
  <si>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</si>
  <si>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</si>
  <si>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</si>
  <si>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</si>
  <si>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</si>
  <si>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</si>
  <si>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</si>
  <si>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</si>
  <si>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</si>
  <si>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</si>
  <si>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</si>
  <si>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</si>
  <si>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</si>
  <si>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</si>
  <si>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</si>
  <si>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</si>
  <si>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</si>
  <si>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</si>
  <si>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</si>
  <si>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</si>
  <si>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</si>
  <si>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</si>
  <si>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</si>
  <si>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</si>
  <si>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</si>
  <si>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</si>
  <si>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</si>
  <si>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</si>
  <si>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</si>
  <si>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</si>
  <si>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</si>
  <si>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</si>
  <si>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</si>
  <si>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</si>
  <si>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</si>
  <si>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</si>
  <si>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</si>
  <si>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</si>
  <si>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</si>
  <si>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</si>
  <si>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</si>
  <si>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</si>
  <si>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</si>
  <si>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</si>
  <si>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</si>
  <si>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</si>
  <si>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</si>
  <si>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</si>
  <si>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</si>
  <si>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</si>
  <si>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</si>
  <si>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</si>
  <si>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</si>
  <si>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</si>
  <si>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</si>
  <si>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</si>
  <si>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</si>
  <si>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</si>
  <si>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</si>
  <si>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</si>
  <si>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</si>
  <si>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</si>
  <si>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</si>
  <si>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</si>
  <si>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</si>
  <si>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</si>
  <si>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</si>
  <si>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</si>
  <si>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</si>
  <si>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</si>
  <si>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</si>
  <si>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</si>
  <si>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</si>
  <si>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</si>
  <si>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</si>
  <si>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</si>
  <si>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</si>
  <si>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</si>
  <si>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</si>
  <si>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</si>
  <si>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</si>
  <si>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</si>
  <si>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</si>
  <si>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</si>
  <si>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</si>
  <si>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</si>
  <si>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</si>
  <si>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</si>
  <si>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</si>
  <si>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</si>
  <si>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</si>
  <si>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</si>
  <si>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</si>
  <si>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</si>
  <si>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</si>
  <si>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</si>
  <si>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</si>
  <si>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</si>
  <si>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</si>
  <si>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</si>
  <si>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</si>
  <si>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</si>
  <si>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</si>
  <si>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</si>
  <si>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</si>
  <si>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</si>
  <si>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</si>
  <si>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</si>
  <si>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</si>
  <si>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</si>
  <si>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</si>
  <si>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</si>
  <si>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</si>
  <si>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</si>
  <si>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</si>
  <si>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</si>
  <si>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</si>
  <si>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</si>
  <si>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</si>
  <si>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</si>
  <si>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</si>
  <si>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</si>
  <si>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</si>
  <si>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</si>
  <si>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</si>
  <si>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</si>
  <si>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</si>
  <si>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</si>
  <si>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</si>
  <si>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</si>
  <si>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</si>
  <si>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</si>
  <si>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</si>
  <si>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</si>
  <si>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</si>
  <si>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</si>
  <si>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</si>
  <si>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</si>
  <si>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</si>
  <si>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</si>
  <si>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</si>
  <si>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</si>
  <si>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</si>
  <si>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</si>
  <si>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</si>
  <si>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</si>
  <si>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</si>
  <si>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</si>
  <si>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</si>
  <si>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</si>
  <si>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</si>
  <si>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</si>
  <si>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</si>
  <si>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</si>
  <si>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</si>
  <si>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</si>
  <si>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</si>
  <si>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</si>
  <si>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</si>
  <si>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</si>
  <si>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</si>
  <si>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</si>
  <si>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</si>
  <si>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</si>
  <si>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</si>
  <si>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</si>
  <si>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</si>
  <si>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</si>
  <si>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</si>
  <si>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</si>
  <si>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</si>
  <si>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</si>
  <si>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</si>
  <si>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</si>
  <si>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</si>
  <si>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</si>
  <si>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</si>
  <si>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</si>
  <si>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</si>
  <si>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</si>
  <si>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</si>
  <si>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</si>
  <si>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</si>
  <si>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</si>
  <si>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</si>
  <si>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</si>
  <si>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</si>
  <si>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</si>
  <si>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</si>
  <si>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</si>
  <si>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</si>
  <si>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</si>
  <si>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</si>
  <si>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</si>
  <si>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</si>
  <si>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</si>
  <si>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</si>
  <si>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</si>
  <si>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</si>
  <si>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</si>
  <si>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</si>
  <si>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</si>
  <si>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</si>
  <si>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</si>
  <si>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</si>
  <si>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</si>
  <si>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</si>
  <si>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</si>
  <si>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</si>
  <si>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</si>
  <si>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</si>
  <si>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</si>
  <si>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</si>
  <si>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</si>
  <si>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</si>
  <si>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</si>
  <si>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</si>
  <si>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</si>
  <si>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</si>
  <si>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</si>
  <si>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</si>
  <si>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</si>
  <si>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</si>
  <si>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</si>
  <si>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</si>
  <si>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</si>
  <si>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</si>
  <si>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</si>
  <si>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</si>
  <si>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</si>
  <si>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</si>
  <si>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</si>
  <si>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</si>
  <si>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</si>
  <si>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</si>
  <si>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</si>
  <si>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</si>
  <si>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</si>
  <si>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</si>
  <si>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</si>
  <si>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</si>
  <si>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</si>
  <si>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</si>
  <si>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</si>
  <si>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</si>
  <si>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</si>
  <si>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</si>
  <si>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</si>
  <si>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</si>
  <si>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</si>
  <si>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</si>
  <si>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</si>
  <si>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</si>
  <si>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</si>
  <si>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</si>
  <si>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</si>
  <si>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</si>
  <si>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</si>
  <si>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</si>
  <si>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</si>
  <si>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</si>
  <si>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</si>
  <si>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</si>
  <si>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</si>
  <si>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</si>
  <si>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</si>
  <si>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</si>
  <si>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</si>
  <si>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</si>
  <si>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</si>
  <si>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</si>
  <si>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</si>
  <si>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</si>
  <si>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</si>
  <si>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</si>
  <si>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</si>
  <si>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</si>
  <si>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</si>
  <si>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</si>
  <si>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</si>
  <si>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</si>
  <si>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</si>
  <si>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</si>
  <si>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</si>
  <si>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</si>
  <si>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</si>
  <si>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</si>
  <si>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</si>
  <si>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</si>
  <si>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</si>
  <si>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</si>
  <si>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</si>
  <si>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</si>
  <si>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</si>
  <si>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</si>
  <si>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</si>
  <si>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</si>
  <si>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</si>
  <si>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</si>
  <si>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</si>
  <si>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</si>
  <si>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</si>
  <si>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</si>
  <si>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</si>
  <si>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</si>
  <si>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</si>
  <si>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</si>
  <si>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</si>
  <si>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</si>
  <si>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</si>
  <si>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</si>
  <si>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</si>
  <si>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</si>
  <si>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</si>
  <si>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</si>
  <si>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</si>
  <si>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</si>
  <si>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</si>
  <si>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</si>
  <si>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</si>
  <si>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</si>
  <si>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</si>
  <si>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</si>
  <si>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</si>
  <si>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</si>
  <si>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</si>
  <si>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</si>
  <si>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</si>
  <si>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</si>
  <si>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</si>
  <si>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</si>
  <si>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</si>
  <si>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</si>
  <si>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</si>
  <si>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</si>
  <si>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</si>
  <si>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</si>
  <si>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</si>
  <si>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</si>
  <si>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</si>
  <si>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</si>
  <si>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</si>
  <si>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</si>
  <si>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</si>
  <si>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</si>
  <si>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</si>
  <si>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</si>
  <si>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</si>
  <si>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</si>
  <si>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</si>
  <si>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</si>
  <si>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</si>
  <si>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</si>
  <si>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</si>
  <si>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</si>
  <si>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</si>
  <si>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</si>
  <si>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</si>
  <si>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</si>
  <si>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</si>
  <si>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</si>
  <si>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</si>
  <si>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</si>
  <si>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</si>
  <si>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</si>
  <si>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</si>
  <si>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</si>
  <si>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</si>
  <si>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</si>
  <si>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</si>
  <si>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</si>
  <si>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</si>
  <si>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</si>
  <si>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</si>
  <si>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</si>
  <si>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</si>
  <si>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</si>
  <si>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</si>
  <si>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</si>
  <si>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</si>
  <si>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</si>
  <si>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</si>
  <si>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</si>
  <si>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</si>
  <si>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</si>
  <si>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</si>
  <si>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</si>
  <si>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</si>
  <si>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</si>
  <si>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</si>
  <si>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</si>
  <si>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</si>
  <si>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</si>
  <si>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</si>
  <si>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</si>
  <si>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</si>
  <si>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</si>
  <si>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</si>
  <si>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</si>
  <si>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</si>
  <si>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</si>
  <si>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</si>
  <si>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</si>
  <si>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</si>
  <si>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</si>
  <si>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</si>
  <si>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</si>
  <si>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</si>
  <si>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</si>
  <si>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</si>
  <si>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</si>
  <si>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</si>
  <si>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</si>
  <si>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</si>
  <si>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</si>
  <si>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</si>
  <si>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</si>
  <si>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</si>
  <si>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</si>
  <si>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</si>
  <si>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</si>
  <si>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</si>
  <si>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</si>
  <si>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</si>
  <si>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</si>
  <si>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</si>
  <si>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</si>
  <si>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</si>
  <si>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</si>
  <si>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</si>
  <si>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</si>
  <si>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</si>
  <si>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</si>
  <si>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</si>
  <si>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</si>
  <si>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</si>
  <si>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</si>
  <si>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</si>
  <si>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</si>
  <si>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</si>
  <si>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</si>
  <si>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</si>
  <si>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</si>
  <si>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</si>
  <si>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</si>
  <si>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</si>
  <si>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</si>
  <si>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</si>
  <si>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</si>
  <si>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</si>
  <si>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</si>
  <si>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</si>
  <si>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</si>
  <si>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</si>
  <si>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</si>
  <si>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</si>
  <si>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</si>
  <si>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</si>
  <si>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</si>
  <si>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</si>
  <si>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</si>
  <si>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</si>
  <si>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</si>
  <si>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</si>
  <si>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</si>
  <si>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</si>
  <si>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</si>
  <si>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</si>
  <si>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</si>
  <si>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</si>
  <si>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</si>
  <si>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</si>
  <si>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</si>
  <si>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</si>
  <si>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</si>
  <si>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</si>
  <si>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</si>
  <si>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</si>
  <si>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</si>
  <si>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</si>
  <si>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</si>
  <si>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</si>
  <si>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</si>
  <si>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</si>
  <si>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</si>
  <si>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</si>
  <si>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</si>
  <si>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</si>
  <si>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</si>
  <si>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</si>
  <si>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</si>
  <si>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</si>
  <si>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</si>
  <si>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</si>
  <si>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</si>
  <si>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</si>
  <si>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</si>
  <si>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</si>
  <si>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</si>
  <si>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</si>
  <si>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</si>
  <si>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</si>
  <si>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</si>
  <si>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</si>
  <si>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</si>
  <si>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</si>
  <si>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</si>
  <si>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</si>
  <si>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</si>
  <si>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</si>
  <si>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</si>
  <si>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</si>
  <si>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</si>
  <si>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</si>
  <si>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</si>
  <si>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</si>
  <si>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</si>
  <si>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</si>
  <si>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</si>
  <si>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</si>
  <si>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</si>
  <si>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</si>
  <si>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</si>
  <si>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</si>
  <si>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</si>
  <si>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</si>
  <si>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</si>
  <si>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</si>
  <si>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</si>
  <si>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</si>
  <si>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</si>
  <si>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</si>
  <si>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</si>
  <si>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</si>
  <si>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</si>
  <si>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</si>
  <si>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</si>
  <si>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</si>
  <si>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</si>
  <si>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</si>
  <si>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</si>
  <si>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</si>
  <si>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</si>
  <si>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</si>
  <si>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</si>
  <si>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</si>
  <si>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</si>
  <si>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</si>
  <si>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</si>
  <si>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</si>
  <si>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</si>
  <si>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</si>
  <si>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</si>
  <si>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</si>
  <si>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</si>
  <si>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</si>
  <si>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</si>
  <si>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</si>
  <si>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</si>
  <si>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</si>
  <si>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</si>
  <si>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</si>
  <si>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</si>
  <si>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</si>
  <si>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</si>
  <si>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</si>
  <si>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</si>
  <si>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</si>
  <si>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</si>
  <si>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</si>
  <si>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</si>
  <si>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</si>
  <si>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</si>
  <si>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</si>
  <si>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</si>
  <si>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</si>
  <si>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</si>
  <si>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</si>
  <si>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</si>
  <si>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</si>
  <si>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</si>
  <si>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</si>
  <si>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</si>
  <si>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</si>
  <si>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</si>
  <si>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</si>
  <si>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</si>
  <si>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</si>
  <si>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</si>
  <si>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</si>
  <si>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</si>
  <si>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</si>
  <si>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</si>
  <si>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</si>
  <si>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</si>
  <si>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</si>
  <si>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</si>
  <si>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</si>
  <si>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</si>
  <si>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</si>
  <si>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</si>
  <si>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</si>
  <si>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</si>
  <si>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</si>
  <si>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</si>
  <si>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</si>
  <si>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</si>
  <si>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</si>
  <si>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</si>
  <si>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</si>
  <si>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</si>
  <si>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</si>
  <si>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</si>
  <si>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</si>
  <si>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</si>
  <si>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</si>
  <si>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</si>
  <si>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</si>
  <si>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</si>
  <si>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</si>
  <si>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</si>
  <si>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</si>
  <si>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</si>
  <si>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</si>
  <si>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</si>
  <si>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</si>
  <si>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</si>
  <si>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</si>
  <si>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</si>
  <si>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</si>
  <si>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</si>
  <si>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</si>
  <si>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</si>
  <si>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</si>
  <si>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</si>
  <si>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</si>
  <si>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</si>
  <si>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</si>
  <si>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</si>
  <si>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</si>
  <si>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</si>
  <si>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</si>
  <si>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</si>
  <si>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</si>
  <si>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</si>
  <si>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</si>
  <si>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</si>
  <si>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</si>
  <si>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</si>
  <si>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</si>
  <si>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</si>
  <si>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</si>
  <si>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</si>
  <si>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</si>
  <si>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</si>
  <si>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</si>
  <si>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</si>
  <si>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</si>
  <si>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</si>
  <si>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</si>
  <si>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</si>
  <si>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</si>
  <si>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</si>
  <si>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</si>
  <si>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</si>
  <si>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</si>
  <si>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</si>
  <si>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</si>
  <si>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</si>
  <si>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</si>
  <si>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</si>
  <si>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</si>
  <si>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</si>
  <si>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</si>
  <si>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</si>
  <si>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</si>
  <si>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</si>
  <si>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</si>
  <si>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</si>
  <si>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</si>
  <si>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</si>
  <si>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</si>
  <si>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</si>
  <si>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</si>
  <si>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</si>
  <si>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</si>
  <si>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</si>
  <si>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</si>
  <si>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</si>
  <si>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</si>
  <si>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</si>
  <si>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</si>
  <si>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</si>
  <si>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</si>
  <si>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</si>
  <si>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</si>
  <si>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</si>
  <si>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</si>
  <si>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</si>
  <si>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</si>
  <si>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</si>
  <si>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</si>
  <si>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</si>
  <si>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</si>
  <si>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</si>
  <si>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</si>
  <si>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</si>
  <si>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</si>
  <si>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</si>
  <si>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</si>
  <si>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</si>
  <si>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</si>
  <si>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</si>
  <si>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</si>
  <si>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</si>
  <si>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</si>
  <si>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</si>
  <si>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</si>
  <si>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</si>
  <si>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</si>
  <si>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</si>
  <si>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</si>
  <si>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</si>
  <si>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</si>
  <si>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</si>
  <si>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</si>
  <si>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</si>
  <si>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</si>
  <si>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</si>
  <si>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</si>
  <si>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</si>
  <si>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</si>
  <si>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</si>
  <si>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</si>
  <si>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</si>
  <si>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</si>
  <si>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</si>
  <si>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</si>
  <si>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</si>
  <si>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</si>
  <si>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</si>
  <si>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</si>
  <si>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</si>
  <si>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</si>
  <si>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</si>
  <si>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</si>
  <si>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</si>
  <si>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</si>
  <si>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</si>
  <si>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</si>
  <si>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</si>
  <si>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</si>
  <si>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</si>
  <si>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</si>
  <si>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</si>
  <si>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</si>
  <si>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</si>
  <si>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</si>
  <si>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</si>
  <si>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</si>
  <si>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</si>
  <si>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</si>
  <si>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</si>
  <si>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</si>
  <si>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</si>
  <si>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</si>
  <si>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</si>
  <si>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</si>
  <si>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</si>
  <si>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</si>
  <si>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</si>
  <si>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</si>
  <si>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</si>
  <si>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</si>
  <si>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</si>
  <si>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</si>
  <si>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</si>
  <si>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</si>
  <si>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</si>
  <si>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</si>
  <si>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</si>
  <si>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</si>
  <si>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</si>
  <si>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</si>
  <si>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</si>
  <si>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</si>
  <si>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</si>
  <si>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</si>
  <si>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</si>
  <si>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</si>
  <si>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</si>
  <si>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</si>
  <si>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</si>
  <si>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</si>
  <si>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</si>
  <si>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</si>
  <si>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</si>
  <si>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</si>
  <si>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</si>
  <si>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</si>
  <si>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</si>
  <si>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</si>
  <si>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</si>
  <si>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</si>
  <si>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</si>
  <si>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</si>
  <si>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</si>
  <si>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</si>
  <si>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</si>
  <si>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</si>
  <si>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</si>
  <si>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</si>
  <si>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</si>
  <si>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</si>
  <si>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</si>
  <si>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</si>
  <si>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</si>
  <si>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</si>
  <si>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</si>
  <si>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</si>
  <si>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</si>
  <si>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</si>
  <si>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</si>
  <si>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</si>
  <si>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</si>
  <si>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</si>
  <si>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</si>
  <si>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</si>
  <si>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</si>
  <si>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</si>
  <si>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</si>
  <si>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</si>
  <si>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</si>
  <si>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</si>
  <si>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</si>
  <si>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</si>
  <si>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</si>
  <si>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</si>
  <si>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</si>
  <si>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</si>
  <si>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</si>
  <si>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</si>
  <si>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</si>
  <si>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</si>
  <si>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</si>
  <si>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</si>
  <si>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</si>
  <si>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</si>
  <si>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</si>
  <si>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</si>
  <si>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</si>
  <si>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</si>
  <si>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</si>
  <si>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</si>
  <si>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</si>
  <si>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</si>
  <si>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</si>
  <si>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</si>
  <si>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</si>
  <si>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</si>
  <si>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</si>
  <si>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</si>
  <si>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</si>
  <si>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</si>
  <si>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</si>
  <si>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</si>
  <si>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</si>
  <si>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</si>
  <si>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</si>
  <si>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</si>
  <si>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</si>
  <si>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</si>
  <si>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</si>
  <si>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</si>
  <si>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</si>
  <si>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</si>
  <si>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</si>
  <si>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</si>
  <si>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</si>
  <si>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</si>
  <si>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</si>
  <si>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</si>
  <si>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</si>
  <si>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</si>
  <si>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</si>
  <si>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</si>
  <si>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</si>
  <si>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</si>
  <si>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</si>
  <si>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</si>
  <si>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</si>
  <si>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</si>
  <si>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</si>
  <si>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</si>
  <si>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</si>
  <si>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</si>
  <si>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</si>
  <si>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</si>
  <si>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</si>
  <si>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</si>
  <si>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</si>
  <si>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</si>
  <si>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</si>
  <si>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</si>
  <si>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</si>
  <si>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</si>
  <si>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</si>
  <si>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</si>
  <si>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</si>
  <si>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</si>
  <si>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</si>
  <si>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</si>
  <si>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</si>
  <si>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</si>
  <si>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</si>
  <si>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</si>
  <si>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</si>
  <si>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</si>
  <si>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</si>
  <si>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</si>
  <si>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</si>
  <si>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</si>
  <si>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</si>
  <si>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</si>
  <si>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</si>
  <si>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</si>
  <si>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</si>
  <si>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</si>
  <si>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</si>
  <si>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</si>
  <si>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</si>
  <si>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</si>
  <si>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</si>
  <si>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</si>
  <si>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</si>
  <si>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</si>
  <si>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</si>
  <si>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</si>
  <si>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</si>
  <si>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</si>
  <si>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</si>
  <si>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</si>
  <si>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</si>
  <si>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</si>
  <si>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</si>
  <si>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</si>
  <si>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</si>
  <si>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</si>
  <si>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</si>
  <si>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</si>
  <si>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</si>
  <si>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</si>
  <si>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</si>
  <si>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</si>
  <si>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</si>
  <si>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</si>
  <si>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</si>
  <si>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</si>
  <si>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</si>
  <si>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</si>
  <si>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</si>
  <si>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</si>
  <si>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</si>
  <si>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</si>
  <si>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</si>
  <si>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</si>
  <si>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</si>
  <si>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</si>
  <si>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</si>
  <si>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</si>
  <si>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</si>
  <si>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</si>
  <si>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</si>
  <si>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</si>
  <si>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</si>
  <si>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</si>
  <si>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</si>
  <si>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</si>
  <si>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</si>
  <si>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</si>
  <si>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</si>
  <si>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</si>
  <si>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</si>
  <si>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</si>
  <si>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</si>
  <si>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</si>
  <si>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</si>
  <si>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</si>
  <si>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</si>
  <si>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</si>
  <si>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</si>
  <si>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</si>
  <si>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</si>
  <si>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</si>
  <si>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</si>
  <si>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</si>
  <si>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</si>
  <si>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</si>
  <si>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</si>
  <si>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</si>
  <si>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</si>
  <si>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</si>
  <si>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</si>
  <si>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</si>
  <si>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</si>
  <si>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</si>
  <si>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</si>
  <si>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</si>
  <si>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</si>
  <si>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</si>
  <si>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</si>
  <si>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</si>
  <si>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</si>
  <si>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</si>
  <si>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</si>
  <si>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</si>
  <si>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</si>
  <si>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</si>
  <si>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</si>
  <si>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</si>
  <si>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</si>
  <si>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</si>
  <si>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</si>
  <si>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</si>
  <si>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</si>
  <si>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</si>
  <si>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</si>
  <si>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</si>
  <si>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</si>
  <si>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</si>
  <si>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</si>
  <si>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</si>
  <si>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</si>
  <si>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</si>
  <si>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</si>
  <si>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</si>
  <si>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</si>
  <si>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</si>
  <si>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</si>
  <si>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</si>
  <si>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</si>
  <si>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</si>
  <si>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</si>
  <si>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</si>
  <si>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</si>
  <si>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</si>
  <si>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</si>
  <si>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</si>
  <si>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</si>
  <si>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</si>
  <si>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</si>
  <si>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</si>
  <si>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</si>
  <si>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</si>
  <si>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</si>
  <si>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</si>
  <si>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</si>
  <si>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</si>
  <si>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</si>
  <si>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</si>
  <si>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</si>
  <si>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</si>
  <si>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</si>
  <si>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</si>
  <si>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</si>
  <si>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</si>
  <si>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</si>
  <si>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</si>
  <si>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</si>
  <si>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</si>
  <si>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</si>
  <si>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</si>
  <si>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</si>
  <si>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</si>
  <si>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</si>
  <si>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</si>
  <si>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</si>
  <si>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</si>
  <si>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</si>
  <si>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</si>
  <si>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</si>
  <si>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</si>
  <si>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</si>
  <si>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</si>
  <si>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</si>
  <si>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</si>
  <si>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</si>
  <si>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</si>
  <si>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</si>
  <si>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</si>
  <si>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</si>
  <si>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</si>
  <si>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</si>
  <si>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</si>
  <si>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</si>
  <si>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</si>
  <si>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</si>
  <si>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</si>
  <si>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</si>
  <si>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</si>
  <si>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</si>
  <si>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</si>
  <si>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</si>
  <si>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</si>
  <si>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</si>
  <si>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</si>
  <si>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</si>
  <si>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</si>
  <si>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</si>
  <si>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</si>
  <si>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</si>
  <si>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</si>
  <si>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</si>
  <si>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</si>
  <si>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</si>
  <si>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</si>
  <si>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</si>
  <si>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</si>
  <si>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</si>
  <si>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</si>
  <si>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</si>
  <si>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</si>
  <si>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</si>
  <si>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</si>
  <si>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</si>
  <si>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</si>
  <si>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</si>
  <si>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</si>
  <si>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</si>
  <si>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</si>
  <si>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</si>
  <si>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</si>
  <si>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</si>
  <si>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</si>
  <si>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</si>
  <si>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</si>
  <si>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</si>
  <si>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</si>
  <si>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</si>
  <si>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</si>
  <si>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</si>
  <si>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</si>
  <si>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</si>
  <si>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</si>
  <si>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</si>
  <si>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</si>
  <si>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</si>
  <si>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</si>
  <si>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</si>
  <si>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</si>
  <si>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</si>
  <si>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</si>
  <si>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</si>
  <si>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</si>
  <si>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</si>
  <si>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</si>
  <si>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</si>
  <si>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</si>
  <si>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</si>
  <si>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</si>
  <si>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</si>
  <si>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</si>
  <si>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</si>
  <si>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</si>
  <si>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</si>
  <si>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</si>
  <si>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</si>
  <si>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</si>
  <si>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</si>
  <si>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</si>
  <si>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</si>
  <si>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</si>
  <si>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</si>
  <si>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</si>
  <si>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</si>
  <si>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</si>
  <si>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</si>
  <si>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</si>
  <si>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</si>
  <si>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</si>
  <si>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</si>
  <si>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</si>
  <si>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</si>
  <si>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</si>
  <si>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</si>
  <si>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</si>
  <si>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</si>
  <si>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</si>
  <si>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</si>
  <si>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</si>
  <si>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</si>
  <si>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</si>
  <si>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</si>
  <si>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</si>
  <si>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</si>
  <si>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</si>
  <si>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</si>
  <si>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</si>
  <si>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</si>
  <si>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</si>
  <si>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</si>
  <si>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</si>
  <si>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</si>
  <si>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</si>
  <si>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</si>
  <si>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</si>
  <si>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</si>
  <si>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</si>
  <si>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</si>
  <si>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</si>
  <si>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</si>
  <si>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</si>
  <si>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</si>
  <si>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</si>
  <si>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</si>
  <si>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</si>
  <si>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</si>
  <si>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</si>
  <si>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</si>
  <si>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</si>
  <si>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</si>
  <si>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</si>
  <si>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</si>
  <si>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</si>
  <si>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</si>
  <si>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</si>
  <si>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</si>
  <si>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</si>
  <si>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</si>
  <si>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</si>
  <si>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</si>
  <si>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</si>
  <si>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</si>
  <si>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</si>
  <si>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</si>
  <si>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</si>
  <si>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</si>
  <si>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</si>
  <si>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</si>
  <si>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</si>
  <si>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</si>
  <si>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</si>
  <si>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</si>
  <si>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</si>
  <si>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</si>
  <si>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</si>
  <si>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</si>
  <si>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</si>
  <si>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</si>
  <si>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</si>
  <si>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</si>
  <si>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</si>
  <si>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</si>
  <si>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</si>
  <si>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</si>
  <si>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</si>
  <si>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</si>
  <si>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</si>
  <si>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</si>
  <si>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</si>
  <si>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</si>
  <si>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</si>
  <si>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</si>
  <si>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</si>
  <si>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</si>
  <si>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</si>
  <si>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</si>
  <si>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</si>
  <si>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</si>
  <si>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</si>
  <si>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</si>
  <si>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</si>
  <si>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</si>
  <si>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</si>
  <si>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</si>
  <si>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</si>
  <si>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</si>
  <si>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</si>
  <si>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</si>
  <si>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</si>
  <si>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</si>
  <si>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</si>
  <si>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</si>
  <si>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</si>
  <si>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</si>
  <si>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</si>
  <si>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</si>
  <si>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</si>
  <si>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</si>
  <si>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</si>
  <si>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</si>
  <si>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</si>
  <si>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</si>
  <si>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</si>
  <si>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</si>
  <si>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</si>
  <si>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</si>
  <si>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</si>
  <si>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</si>
  <si>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</si>
  <si>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</si>
  <si>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</si>
  <si>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</si>
  <si>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</si>
  <si>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</si>
  <si>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</si>
  <si>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</si>
  <si>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</si>
  <si>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</si>
  <si>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</si>
  <si>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</si>
  <si>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</si>
  <si>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</si>
  <si>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</si>
  <si>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</si>
  <si>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</si>
  <si>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</si>
  <si>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</si>
  <si>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</si>
  <si>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</si>
  <si>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</si>
  <si>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</si>
  <si>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</si>
  <si>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</si>
  <si>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</si>
  <si>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</si>
  <si>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</si>
  <si>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</si>
  <si>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</si>
  <si>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</si>
  <si>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</si>
  <si>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</si>
  <si>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</si>
  <si>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</si>
  <si>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</si>
  <si>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</si>
  <si>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</si>
  <si>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</si>
  <si>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</si>
  <si>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</si>
  <si>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</si>
  <si>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</si>
  <si>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</si>
  <si>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</si>
  <si>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</si>
  <si>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</si>
  <si>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</si>
  <si>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</si>
  <si>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</si>
  <si>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</si>
  <si>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</si>
  <si>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</si>
  <si>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</si>
  <si>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</si>
  <si>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</si>
  <si>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</si>
  <si>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</si>
  <si>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</si>
  <si>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</si>
  <si>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</si>
  <si>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</si>
  <si>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</si>
  <si>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</si>
  <si>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</si>
  <si>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</si>
  <si>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</si>
  <si>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</si>
  <si>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</si>
  <si>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</si>
  <si>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</si>
  <si>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</si>
  <si>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</si>
  <si>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</si>
  <si>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</si>
  <si>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</si>
  <si>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</si>
  <si>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</si>
  <si>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</si>
  <si>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</si>
  <si>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</si>
  <si>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</si>
  <si>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</si>
  <si>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</si>
  <si>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</si>
  <si>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</si>
  <si>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</si>
  <si>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</si>
  <si>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</si>
  <si>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</si>
  <si>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</si>
  <si>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</si>
  <si>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</si>
  <si>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</si>
  <si>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</si>
  <si>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</si>
  <si>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</si>
  <si>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</si>
  <si>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</si>
  <si>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</si>
  <si>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</si>
  <si>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</si>
  <si>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</si>
  <si>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</si>
  <si>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</si>
  <si>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</si>
  <si>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</si>
  <si>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</si>
  <si>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</si>
  <si>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</si>
  <si>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</si>
  <si>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</si>
  <si>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</si>
  <si>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</si>
  <si>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</si>
  <si>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</si>
  <si>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</si>
  <si>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</si>
  <si>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</si>
  <si>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</si>
  <si>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</si>
  <si>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</si>
  <si>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</si>
  <si>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</si>
  <si>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</si>
  <si>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</si>
  <si>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</si>
  <si>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</si>
  <si>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</si>
  <si>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</si>
  <si>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</si>
  <si>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</si>
  <si>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</si>
  <si>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</si>
  <si>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</si>
  <si>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</si>
  <si>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</si>
  <si>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</si>
  <si>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</si>
  <si>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</si>
  <si>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</si>
  <si>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</si>
  <si>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</si>
  <si>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</si>
  <si>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</si>
  <si>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</si>
  <si>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</si>
  <si>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</si>
  <si>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</si>
  <si>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</si>
  <si>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</si>
  <si>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</si>
  <si>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</si>
  <si>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</si>
  <si>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</si>
  <si>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</si>
  <si>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</si>
  <si>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</si>
  <si>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</si>
  <si>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</si>
  <si>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</si>
  <si>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</si>
  <si>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</si>
  <si>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</si>
  <si>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</si>
  <si>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</si>
  <si>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</si>
  <si>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</si>
  <si>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</si>
  <si>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</si>
  <si>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</si>
  <si>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</si>
  <si>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</si>
  <si>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</si>
  <si>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</si>
  <si>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</si>
  <si>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</si>
  <si>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</si>
  <si>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</si>
  <si>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</si>
  <si>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</si>
  <si>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</si>
  <si>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</si>
  <si>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</si>
  <si>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</si>
  <si>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</si>
  <si>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</si>
  <si>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</si>
  <si>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</si>
  <si>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</si>
  <si>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</si>
  <si>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</si>
  <si>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</si>
  <si>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</si>
  <si>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</si>
  <si>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</si>
  <si>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</si>
  <si>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</si>
  <si>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</si>
  <si>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</si>
  <si>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</si>
  <si>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</si>
  <si>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</si>
  <si>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</si>
  <si>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</si>
  <si>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</si>
  <si>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</si>
  <si>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</si>
  <si>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</si>
  <si>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</si>
  <si>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</si>
  <si>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</si>
  <si>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</si>
  <si>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</si>
  <si>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</si>
  <si>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</si>
  <si>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</si>
  <si>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</si>
  <si>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</si>
  <si>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</si>
  <si>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</si>
  <si>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</si>
  <si>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</si>
  <si>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</si>
  <si>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</si>
  <si>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</si>
  <si>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</si>
  <si>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</si>
  <si>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</si>
  <si>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</si>
  <si>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</si>
  <si>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</si>
  <si>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</si>
  <si>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</si>
  <si>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</si>
  <si>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</si>
  <si>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</si>
  <si>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</si>
  <si>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</si>
  <si>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</si>
  <si>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</si>
  <si>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</si>
  <si>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</si>
  <si>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</si>
  <si>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</si>
  <si>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</si>
  <si>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</si>
  <si>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</si>
  <si>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</si>
  <si>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</si>
  <si>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</si>
  <si>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</si>
  <si>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</si>
  <si>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</si>
  <si>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</si>
  <si>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</si>
  <si>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</si>
  <si>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</si>
  <si>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</si>
  <si>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</si>
  <si>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</si>
  <si>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</si>
  <si>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</si>
  <si>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</si>
  <si>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</si>
  <si>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</si>
  <si>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</si>
  <si>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</si>
  <si>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</si>
  <si>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</si>
  <si>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</si>
  <si>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</si>
  <si>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</si>
  <si>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</si>
  <si>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</si>
  <si>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</si>
  <si>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</si>
  <si>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</si>
  <si>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</si>
  <si>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</si>
  <si>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</si>
  <si>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</si>
  <si>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</si>
  <si>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</si>
  <si>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</si>
  <si>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</si>
  <si>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</si>
  <si>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</si>
  <si>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</si>
  <si>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</si>
  <si>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</si>
  <si>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</si>
  <si>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</si>
  <si>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</si>
  <si>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</si>
  <si>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</si>
  <si>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</si>
  <si>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</si>
  <si>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</si>
  <si>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</si>
  <si>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</si>
  <si>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</si>
  <si>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</si>
  <si>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</si>
  <si>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</si>
  <si>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</si>
  <si>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</si>
  <si>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</si>
  <si>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</si>
  <si>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</si>
  <si>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</si>
  <si>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</si>
  <si>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</si>
  <si>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</si>
  <si>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</si>
  <si>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</si>
  <si>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</si>
  <si>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</si>
  <si>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</si>
  <si>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</si>
  <si>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</si>
  <si>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</si>
  <si>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</si>
  <si>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</si>
  <si>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</si>
  <si>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</si>
  <si>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</si>
  <si>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</si>
  <si>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</si>
  <si>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</si>
  <si>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</si>
  <si>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</si>
  <si>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</si>
  <si>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</si>
  <si>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</si>
  <si>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</si>
  <si>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</si>
  <si>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</si>
  <si>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</si>
  <si>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</si>
  <si>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</si>
  <si>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</si>
  <si>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</si>
  <si>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</si>
  <si>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</si>
  <si>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</si>
  <si>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</si>
  <si>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</si>
  <si>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</si>
  <si>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</si>
  <si>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</si>
  <si>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</si>
  <si>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</si>
  <si>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</si>
  <si>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</si>
  <si>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</si>
  <si>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</si>
  <si>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</si>
  <si>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</si>
  <si>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</si>
  <si>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</si>
  <si>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</si>
  <si>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</si>
  <si>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</si>
  <si>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</si>
  <si>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</si>
  <si>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</si>
  <si>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</si>
  <si>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</si>
  <si>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</si>
  <si>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</si>
  <si>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</si>
  <si>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</si>
  <si>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</si>
  <si>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</si>
  <si>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</si>
  <si>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</si>
  <si>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</si>
  <si>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</si>
  <si>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</si>
  <si>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</si>
  <si>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</si>
  <si>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</si>
  <si>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</si>
  <si>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</si>
  <si>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</si>
  <si>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</si>
  <si>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</si>
  <si>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</si>
  <si>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</si>
  <si>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</si>
  <si>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</si>
  <si>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</si>
  <si>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</si>
  <si>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</si>
  <si>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</si>
  <si>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</si>
  <si>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</si>
  <si>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</si>
  <si>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</si>
  <si>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</si>
  <si>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</si>
  <si>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</si>
  <si>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</si>
  <si>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</si>
  <si>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</si>
  <si>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</si>
  <si>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</si>
  <si>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</si>
  <si>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</si>
  <si>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</si>
  <si>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</si>
  <si>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</si>
  <si>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</si>
  <si>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</si>
  <si>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</si>
  <si>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</si>
  <si>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</si>
  <si>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</si>
  <si>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</si>
  <si>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</si>
  <si>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</si>
  <si>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</si>
  <si>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</si>
  <si>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</si>
  <si>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</si>
  <si>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</si>
  <si>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</si>
  <si>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</si>
  <si>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</si>
  <si>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</si>
  <si>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</si>
  <si>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</si>
  <si>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</si>
  <si>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</si>
  <si>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</si>
  <si>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</si>
  <si>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</si>
  <si>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</si>
  <si>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</si>
  <si>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</si>
  <si>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</si>
  <si>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</si>
  <si>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</si>
  <si>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</si>
  <si>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</si>
  <si>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</si>
  <si>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</si>
  <si>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</si>
  <si>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</si>
  <si>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</si>
  <si>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</si>
  <si>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</si>
  <si>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</si>
  <si>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</si>
  <si>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</si>
  <si>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</si>
  <si>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</si>
  <si>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</si>
  <si>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</si>
  <si>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</si>
  <si>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</si>
  <si>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</si>
  <si>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</si>
  <si>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</si>
  <si>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</si>
  <si>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</si>
  <si>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</si>
  <si>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</si>
  <si>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</si>
  <si>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</si>
  <si>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</si>
  <si>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</si>
  <si>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</si>
  <si>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</si>
  <si>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</si>
  <si>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</si>
  <si>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</si>
  <si>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</si>
  <si>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</si>
  <si>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</si>
  <si>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</si>
  <si>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</si>
  <si>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</si>
  <si>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</si>
  <si>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</si>
  <si>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</si>
  <si>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</si>
  <si>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</si>
  <si>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</si>
  <si>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</si>
  <si>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</si>
  <si>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</si>
  <si>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</si>
  <si>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</si>
  <si>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</si>
  <si>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</si>
  <si>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</si>
  <si>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</si>
  <si>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</si>
  <si>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</si>
  <si>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</si>
  <si>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</si>
  <si>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</si>
  <si>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</si>
  <si>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</si>
  <si>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</si>
  <si>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</si>
  <si>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</si>
  <si>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</si>
  <si>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</si>
  <si>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</si>
  <si>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</si>
  <si>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</si>
  <si>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</si>
  <si>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</si>
  <si>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</si>
  <si>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</si>
  <si>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</si>
  <si>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</si>
  <si>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</si>
  <si>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</si>
  <si>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</si>
  <si>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</si>
  <si>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</si>
  <si>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</si>
  <si>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</si>
  <si>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</si>
  <si>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</si>
  <si>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</si>
  <si>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</si>
  <si>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</si>
  <si>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</si>
  <si>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</si>
  <si>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</si>
  <si>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</si>
  <si>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</si>
  <si>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</si>
  <si>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</si>
  <si>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</si>
  <si>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</si>
  <si>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</si>
  <si>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</si>
  <si>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</si>
  <si>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</si>
  <si>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</si>
  <si>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</si>
  <si>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</si>
  <si>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</si>
  <si>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</si>
  <si>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</si>
  <si>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</si>
  <si>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</si>
  <si>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</si>
  <si>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</si>
  <si>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</si>
  <si>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</si>
  <si>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</si>
  <si>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</si>
  <si>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</si>
  <si>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</si>
  <si>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</si>
  <si>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</si>
  <si>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</si>
  <si>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</si>
  <si>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</si>
  <si>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</si>
  <si>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</si>
  <si>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</si>
  <si>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</si>
  <si>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</si>
  <si>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</si>
  <si>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</si>
  <si>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</si>
  <si>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</si>
  <si>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</si>
  <si>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</si>
  <si>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</si>
  <si>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</si>
  <si>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</si>
  <si>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</si>
  <si>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</si>
  <si>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</si>
  <si>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</si>
  <si>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</si>
  <si>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</si>
  <si>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</si>
  <si>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</si>
  <si>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</si>
  <si>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</si>
  <si>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</si>
  <si>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</si>
  <si>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</si>
  <si>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</si>
  <si>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</si>
  <si>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</si>
  <si>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</si>
  <si>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</si>
  <si>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</si>
  <si>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</si>
  <si>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</si>
  <si>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</si>
  <si>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</si>
  <si>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</si>
  <si>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</si>
  <si>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</si>
  <si>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</si>
  <si>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</si>
  <si>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</si>
  <si>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</si>
  <si>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</si>
  <si>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</si>
  <si>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</si>
  <si>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</si>
  <si>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</si>
  <si>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</si>
  <si>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</si>
  <si>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</si>
  <si>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</si>
  <si>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</si>
  <si>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</si>
  <si>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</si>
  <si>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</si>
  <si>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</si>
  <si>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</si>
  <si>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</si>
  <si>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</si>
  <si>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</si>
  <si>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</si>
  <si>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</si>
  <si>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</si>
  <si>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</si>
  <si>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</si>
  <si>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</si>
  <si>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</si>
  <si>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</si>
  <si>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</si>
  <si>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</si>
  <si>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</si>
  <si>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</si>
  <si>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</si>
  <si>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</si>
  <si>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</si>
  <si>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</si>
  <si>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</si>
  <si>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</si>
  <si>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</si>
  <si>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</si>
  <si>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</si>
  <si>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</si>
  <si>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</si>
  <si>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</si>
  <si>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</si>
  <si>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</si>
  <si>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</si>
  <si>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</si>
  <si>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</si>
  <si>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</si>
  <si>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</si>
  <si>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</si>
  <si>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</si>
  <si>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</si>
  <si>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</si>
  <si>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</si>
  <si>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</si>
  <si>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</si>
  <si>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</si>
  <si>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</si>
  <si>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</si>
  <si>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</si>
  <si>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</si>
  <si>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</si>
  <si>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</si>
  <si>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</si>
  <si>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</si>
  <si>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</si>
  <si>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</si>
  <si>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</si>
  <si>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</si>
  <si>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</si>
  <si>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</si>
  <si>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</si>
  <si>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</si>
  <si>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</si>
  <si>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</si>
  <si>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</si>
  <si>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</si>
  <si>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</si>
  <si>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</si>
  <si>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</si>
  <si>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</si>
  <si>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</si>
  <si>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</si>
  <si>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</si>
  <si>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</si>
  <si>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</si>
  <si>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</si>
  <si>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</si>
  <si>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</si>
  <si>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</si>
  <si>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</si>
  <si>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</si>
  <si>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</si>
  <si>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</si>
  <si>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</si>
  <si>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</si>
  <si>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</si>
  <si>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</si>
  <si>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</si>
  <si>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</si>
  <si>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</si>
  <si>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</si>
  <si>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</si>
  <si>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</si>
  <si>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</si>
  <si>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</si>
  <si>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</si>
  <si>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</si>
  <si>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</si>
  <si>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</si>
  <si>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</si>
  <si>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</si>
  <si>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</si>
  <si>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</si>
  <si>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</si>
  <si>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</si>
  <si>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</si>
  <si>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</si>
  <si>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</si>
  <si>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</si>
  <si>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</si>
  <si>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</si>
  <si>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</si>
  <si>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</si>
  <si>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</si>
  <si>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</si>
  <si>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</si>
  <si>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</si>
  <si>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</si>
  <si>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</si>
  <si>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</si>
  <si>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</si>
  <si>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</si>
  <si>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</si>
  <si>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</si>
  <si>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</si>
  <si>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</si>
  <si>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</si>
  <si>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</si>
  <si>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</si>
  <si>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</si>
  <si>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</si>
  <si>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</si>
  <si>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</si>
  <si>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</si>
  <si>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</si>
  <si>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</si>
  <si>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</si>
  <si>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</si>
  <si>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</si>
  <si>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</si>
  <si>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</si>
  <si>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</si>
  <si>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</si>
  <si>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</si>
  <si>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</si>
  <si>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</si>
  <si>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</si>
  <si>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</si>
  <si>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</si>
  <si>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</si>
  <si>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</si>
  <si>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</si>
  <si>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</si>
  <si>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</si>
  <si>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</si>
  <si>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</si>
  <si>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</si>
  <si>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</si>
  <si>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</si>
  <si>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</si>
  <si>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</si>
  <si>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</si>
  <si>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</si>
  <si>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</si>
  <si>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</si>
  <si>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</si>
  <si>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</si>
  <si>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</si>
  <si>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</si>
  <si>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</si>
  <si>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</si>
  <si>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</si>
  <si>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</si>
  <si>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</si>
  <si>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</si>
  <si>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</si>
  <si>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</si>
  <si>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</si>
  <si>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</si>
  <si>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</si>
  <si>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</si>
  <si>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</si>
  <si>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</si>
  <si>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</si>
  <si>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</si>
  <si>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</si>
  <si>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</si>
  <si>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</si>
  <si>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</si>
  <si>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</si>
  <si>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</si>
  <si>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</si>
  <si>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</si>
  <si>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</si>
  <si>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</si>
  <si>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</si>
  <si>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</si>
  <si>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</si>
  <si>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</si>
  <si>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</si>
  <si>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</si>
  <si>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</si>
  <si>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</si>
  <si>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</si>
  <si>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</si>
  <si>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</si>
  <si>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</si>
  <si>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</si>
  <si>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</si>
  <si>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</si>
  <si>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</si>
  <si>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</si>
  <si>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</si>
  <si>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</si>
  <si>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</si>
  <si>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</si>
  <si>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</si>
  <si>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</si>
  <si>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</si>
  <si>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</si>
  <si>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</si>
  <si>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</si>
  <si>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</si>
  <si>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</si>
  <si>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</si>
  <si>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</si>
  <si>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</si>
  <si>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</si>
  <si>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</si>
  <si>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</si>
  <si>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</si>
  <si>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</si>
  <si>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</si>
  <si>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</si>
  <si>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</si>
  <si>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</si>
  <si>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</si>
  <si>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</si>
  <si>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</si>
  <si>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</si>
  <si>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</si>
  <si>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</si>
  <si>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</si>
  <si>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</si>
  <si>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</si>
  <si>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</si>
  <si>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</si>
  <si>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</si>
  <si>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</si>
  <si>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</si>
  <si>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</si>
  <si>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</si>
  <si>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</si>
  <si>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</si>
  <si>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</si>
  <si>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</si>
  <si>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</si>
  <si>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</si>
  <si>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</si>
  <si>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</si>
  <si>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</si>
  <si>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</si>
  <si>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</si>
  <si>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</si>
  <si>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</si>
  <si>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</si>
  <si>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</si>
  <si>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</si>
  <si>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</si>
  <si>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</si>
  <si>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</si>
  <si>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</si>
  <si>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</si>
  <si>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</si>
  <si>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</si>
  <si>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</si>
  <si>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</si>
  <si>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</si>
  <si>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</si>
  <si>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</si>
  <si>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</si>
  <si>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</si>
  <si>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</si>
  <si>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</si>
  <si>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</si>
  <si>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</si>
  <si>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</si>
  <si>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</si>
  <si>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</si>
  <si>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</si>
  <si>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</si>
  <si>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</si>
  <si>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</si>
  <si>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</si>
  <si>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</si>
  <si>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</si>
  <si>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</si>
  <si>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</si>
  <si>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</si>
  <si>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</si>
  <si>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</si>
  <si>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</si>
  <si>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</si>
  <si>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</si>
  <si>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</si>
  <si>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</si>
  <si>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</si>
  <si>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</si>
  <si>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</si>
  <si>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</si>
  <si>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</si>
  <si>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</si>
  <si>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</si>
  <si>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</si>
  <si>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</si>
  <si>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</si>
  <si>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</si>
  <si>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</si>
  <si>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</si>
  <si>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</si>
  <si>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</si>
  <si>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</si>
  <si>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</si>
  <si>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</si>
  <si>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</si>
  <si>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</si>
  <si>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</si>
  <si>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</si>
  <si>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</si>
  <si>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</si>
  <si>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</si>
  <si>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</si>
  <si>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</si>
  <si>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</si>
  <si>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</si>
  <si>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</si>
  <si>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</si>
  <si>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</si>
  <si>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</si>
  <si>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</si>
  <si>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</si>
  <si>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</si>
  <si>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</si>
  <si>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</si>
  <si>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</si>
  <si>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</si>
  <si>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</si>
  <si>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</si>
  <si>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</si>
  <si>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</si>
  <si>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</si>
  <si>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</si>
  <si>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</si>
  <si>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</si>
  <si>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</si>
  <si>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</si>
  <si>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</si>
  <si>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</si>
  <si>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</si>
  <si>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</si>
  <si>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</si>
  <si>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</si>
  <si>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</si>
  <si>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</si>
  <si>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</si>
  <si>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</si>
  <si>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</si>
  <si>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</si>
  <si>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</si>
  <si>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</si>
  <si>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</si>
  <si>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</si>
  <si>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</si>
  <si>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</si>
  <si>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</si>
  <si>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</si>
  <si>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</si>
  <si>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</si>
  <si>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</si>
  <si>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</si>
  <si>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</si>
  <si>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</si>
  <si>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</si>
  <si>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</si>
  <si>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</si>
  <si>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</si>
  <si>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</si>
  <si>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</si>
  <si>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</si>
  <si>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</si>
  <si>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</si>
  <si>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</si>
  <si>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</si>
  <si>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</si>
  <si>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</si>
  <si>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</si>
  <si>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</si>
  <si>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</si>
  <si>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</si>
  <si>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</si>
  <si>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</si>
  <si>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</si>
  <si>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</si>
  <si>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</si>
  <si>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</si>
  <si>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</si>
  <si>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</si>
  <si>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</si>
  <si>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</si>
  <si>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</si>
  <si>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</si>
  <si>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</si>
  <si>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</si>
  <si>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</si>
  <si>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</si>
  <si>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</si>
  <si>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</si>
  <si>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</si>
  <si>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</si>
  <si>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</si>
  <si>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</si>
  <si>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</si>
  <si>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</si>
  <si>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</si>
  <si>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</si>
  <si>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</si>
  <si>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</si>
  <si>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</si>
  <si>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</si>
  <si>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</si>
  <si>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</si>
  <si>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</si>
  <si>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</si>
  <si>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</si>
  <si>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</si>
  <si>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</si>
  <si>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</si>
  <si>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</si>
  <si>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</si>
  <si>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</si>
  <si>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</si>
  <si>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</si>
  <si>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</si>
  <si>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</si>
  <si>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</si>
  <si>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</si>
  <si>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</si>
  <si>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</si>
  <si>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</si>
  <si>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</si>
  <si>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</si>
  <si>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</si>
  <si>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</si>
  <si>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</si>
  <si>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</si>
  <si>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</si>
  <si>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</si>
  <si>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</si>
  <si>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</si>
  <si>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</si>
  <si>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</si>
  <si>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</si>
  <si>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</si>
  <si>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</si>
  <si>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</si>
  <si>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</si>
  <si>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</si>
  <si>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</si>
  <si>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</si>
  <si>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</si>
  <si>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</si>
  <si>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</si>
  <si>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</si>
  <si>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</si>
  <si>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</si>
  <si>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</si>
  <si>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</si>
  <si>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</si>
  <si>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</si>
  <si>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</si>
  <si>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</si>
  <si>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</si>
  <si>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</si>
  <si>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</si>
  <si>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</si>
  <si>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</si>
  <si>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</si>
  <si>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</si>
  <si>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</si>
  <si>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</si>
  <si>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</si>
  <si>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</si>
  <si>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</si>
  <si>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</si>
  <si>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</si>
  <si>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</si>
  <si>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</si>
  <si>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</si>
  <si>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</si>
  <si>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</si>
  <si>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</si>
  <si>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</si>
  <si>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</si>
  <si>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</si>
  <si>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</si>
  <si>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</si>
  <si>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</si>
  <si>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</si>
  <si>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</si>
  <si>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</si>
  <si>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</si>
  <si>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</si>
  <si>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</si>
  <si>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</si>
  <si>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</si>
  <si>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</si>
  <si>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</si>
  <si>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</si>
  <si>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</si>
  <si>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</si>
  <si>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</si>
  <si>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</si>
  <si>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</si>
  <si>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</si>
  <si>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</si>
  <si>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</si>
  <si>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</si>
  <si>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</si>
  <si>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</si>
  <si>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</si>
  <si>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</si>
  <si>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</si>
  <si>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</si>
  <si>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</si>
  <si>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</si>
  <si>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</si>
  <si>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</si>
  <si>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</si>
  <si>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</si>
  <si>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</si>
  <si>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</si>
  <si>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</si>
  <si>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</si>
  <si>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</si>
  <si>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</si>
  <si>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</si>
  <si>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</si>
  <si>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</si>
  <si>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</si>
  <si>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</si>
  <si>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</si>
  <si>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</si>
  <si>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</si>
  <si>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</si>
  <si>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</si>
  <si>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</si>
  <si>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</si>
  <si>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</si>
  <si>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</si>
  <si>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</si>
  <si>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</si>
  <si>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</si>
  <si>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</si>
  <si>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</si>
  <si>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</si>
  <si>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</si>
  <si>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</si>
  <si>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</si>
  <si>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</si>
  <si>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</si>
  <si>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</si>
  <si>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</si>
  <si>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</si>
  <si>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</si>
  <si>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</si>
  <si>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</si>
  <si>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</si>
  <si>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</si>
  <si>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</si>
  <si>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</si>
  <si>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</si>
  <si>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</si>
  <si>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</si>
  <si>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</si>
  <si>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</si>
  <si>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</si>
  <si>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</si>
  <si>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</si>
  <si>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</si>
  <si>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</si>
  <si>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</si>
  <si>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</si>
  <si>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</si>
  <si>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</si>
  <si>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</si>
  <si>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</si>
  <si>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</si>
  <si>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</si>
  <si>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</si>
  <si>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</si>
  <si>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</si>
  <si>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</si>
  <si>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</si>
  <si>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</si>
  <si>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</si>
  <si>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</si>
  <si>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</si>
  <si>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</si>
  <si>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</si>
  <si>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</si>
  <si>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</si>
  <si>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</si>
  <si>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</si>
  <si>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</si>
  <si>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</si>
  <si>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</si>
  <si>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</si>
  <si>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</si>
  <si>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</si>
  <si>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</si>
  <si>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</si>
  <si>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</si>
  <si>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</si>
  <si>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</si>
  <si>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</si>
  <si>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</si>
  <si>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</si>
  <si>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</si>
  <si>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</si>
  <si>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</si>
  <si>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</si>
  <si>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</si>
  <si>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</si>
  <si>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</si>
  <si>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</si>
  <si>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</si>
  <si>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</si>
  <si>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</si>
  <si>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</si>
  <si>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</si>
  <si>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</si>
  <si>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</si>
  <si>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</si>
  <si>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</si>
  <si>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</si>
  <si>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</si>
  <si>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</si>
  <si>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</si>
  <si>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</si>
  <si>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</si>
  <si>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</si>
  <si>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</si>
  <si>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</si>
  <si>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</si>
  <si>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</si>
  <si>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</si>
  <si>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</si>
  <si>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</si>
  <si>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</si>
  <si>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</si>
  <si>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</si>
  <si>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</si>
  <si>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</si>
  <si>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</si>
  <si>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</si>
  <si>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</si>
  <si>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</si>
  <si>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</si>
  <si>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</si>
  <si>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</si>
  <si>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</si>
  <si>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</si>
  <si>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</si>
  <si>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</si>
  <si>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</si>
  <si>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</si>
  <si>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</si>
  <si>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</si>
  <si>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</si>
  <si>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</si>
  <si>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</si>
  <si>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</si>
  <si>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</si>
  <si>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</si>
  <si>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</si>
  <si>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</si>
  <si>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</si>
  <si>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</si>
  <si>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</si>
  <si>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</si>
  <si>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</si>
  <si>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</si>
  <si>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</si>
  <si>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</si>
  <si>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</si>
  <si>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</si>
  <si>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</si>
  <si>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</si>
  <si>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</si>
  <si>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</si>
  <si>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</si>
  <si>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</si>
  <si>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</si>
  <si>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</si>
  <si>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</si>
  <si>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</si>
  <si>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</si>
  <si>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</si>
  <si>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</si>
  <si>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</si>
  <si>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</si>
  <si>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</si>
  <si>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</si>
  <si>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</si>
  <si>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</si>
  <si>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</si>
  <si>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</si>
  <si>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</si>
  <si>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</si>
  <si>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</si>
  <si>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</si>
  <si>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</si>
  <si>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</si>
  <si>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</si>
  <si>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</si>
  <si>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</si>
  <si>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</si>
  <si>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</si>
  <si>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</si>
  <si>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</si>
  <si>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</si>
  <si>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</si>
  <si>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</si>
  <si>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</si>
  <si>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</si>
  <si>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</si>
  <si>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</si>
  <si>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</si>
  <si>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</si>
  <si>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</si>
  <si>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</si>
  <si>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</si>
  <si>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</si>
  <si>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</si>
  <si>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</si>
  <si>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</si>
  <si>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</si>
  <si>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</si>
  <si>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</si>
  <si>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</si>
  <si>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</si>
  <si>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</si>
  <si>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</si>
  <si>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</si>
  <si>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</si>
  <si>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</si>
  <si>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</si>
  <si>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</si>
  <si>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</si>
  <si>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</si>
  <si>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</si>
  <si>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</si>
  <si>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</si>
  <si>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</si>
  <si>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</si>
  <si>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</si>
  <si>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</si>
  <si>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</si>
  <si>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</si>
  <si>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</si>
  <si>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</si>
  <si>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</si>
  <si>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</si>
  <si>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</si>
  <si>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</si>
  <si>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</si>
  <si>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</si>
  <si>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</si>
  <si>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</si>
  <si>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</si>
  <si>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</si>
  <si>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</si>
  <si>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</si>
  <si>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</si>
  <si>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</si>
  <si>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</si>
  <si>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</si>
  <si>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</si>
  <si>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</si>
  <si>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</si>
  <si>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</si>
  <si>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</si>
  <si>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</si>
  <si>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</si>
  <si>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</si>
  <si>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</si>
  <si>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</si>
  <si>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</si>
  <si>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</si>
  <si>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</si>
  <si>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</si>
  <si>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</si>
  <si>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</si>
  <si>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</si>
  <si>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</si>
  <si>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</si>
  <si>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</si>
  <si>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</si>
  <si>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</si>
  <si>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</si>
  <si>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</si>
  <si>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</si>
  <si>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</si>
  <si>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</si>
  <si>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</si>
  <si>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</si>
  <si>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</si>
  <si>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</si>
  <si>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</si>
  <si>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</si>
  <si>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</si>
  <si>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</si>
  <si>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</si>
  <si>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</si>
  <si>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</si>
  <si>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</si>
  <si>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</si>
  <si>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</si>
  <si>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</si>
  <si>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</si>
  <si>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</si>
  <si>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</si>
  <si>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</si>
  <si>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</si>
  <si>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</si>
  <si>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</si>
  <si>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</si>
  <si>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</si>
  <si>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</si>
  <si>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</si>
  <si>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</si>
  <si>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</si>
  <si>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</si>
  <si>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</si>
  <si>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</si>
  <si>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</si>
  <si>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</si>
  <si>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</si>
  <si>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</si>
  <si>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</si>
  <si>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</si>
  <si>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</si>
  <si>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</si>
  <si>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</si>
  <si>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</si>
  <si>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</si>
  <si>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</si>
  <si>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</si>
  <si>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</si>
  <si>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</si>
  <si>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</si>
  <si>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</si>
  <si>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</si>
  <si>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</si>
  <si>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</si>
  <si>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</si>
  <si>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</si>
  <si>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</si>
  <si>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</si>
  <si>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</si>
  <si>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</si>
  <si>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</si>
  <si>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</si>
  <si>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</si>
  <si>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</si>
  <si>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</si>
  <si>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</si>
  <si>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</si>
  <si>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</si>
  <si>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</si>
  <si>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</si>
  <si>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</si>
  <si>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</si>
  <si>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</si>
  <si>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</si>
  <si>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</si>
  <si>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</si>
  <si>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</si>
  <si>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</si>
  <si>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</si>
  <si>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</si>
  <si>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</si>
  <si>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</si>
  <si>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</si>
  <si>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</si>
  <si>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</si>
  <si>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</si>
  <si>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</si>
  <si>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</si>
  <si>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</si>
  <si>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</si>
  <si>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</si>
  <si>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</si>
  <si>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</si>
  <si>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</si>
  <si>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</si>
  <si>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</si>
  <si>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</si>
  <si>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</si>
  <si>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</si>
  <si>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</si>
  <si>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</si>
  <si>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</si>
  <si>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</si>
  <si>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</si>
  <si>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</si>
  <si>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</si>
  <si>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</si>
  <si>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</si>
  <si>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</si>
  <si>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</si>
  <si>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</si>
  <si>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</si>
  <si>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</si>
  <si>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</si>
  <si>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</si>
  <si>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</si>
  <si>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</si>
  <si>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</si>
  <si>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</si>
  <si>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</si>
  <si>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</si>
  <si>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</si>
  <si>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</si>
  <si>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</si>
  <si>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</si>
  <si>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</si>
  <si>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</si>
  <si>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</si>
  <si>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</si>
  <si>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</si>
  <si>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</si>
  <si>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</si>
  <si>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</si>
  <si>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</si>
  <si>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</si>
  <si>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</si>
  <si>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</si>
  <si>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</si>
  <si>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</si>
  <si>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</si>
  <si>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</si>
  <si>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</si>
  <si>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</si>
  <si>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</si>
  <si>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</si>
  <si>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</si>
  <si>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</si>
  <si>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</si>
  <si>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</si>
  <si>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</si>
  <si>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</si>
  <si>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</si>
  <si>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</si>
  <si>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</si>
  <si>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</si>
  <si>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</si>
  <si>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</si>
  <si>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</si>
  <si>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</si>
  <si>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</si>
  <si>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</si>
  <si>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</si>
  <si>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</si>
  <si>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</si>
  <si>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</si>
  <si>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</si>
  <si>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</si>
  <si>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</si>
  <si>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</si>
  <si>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</si>
  <si>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</si>
  <si>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</si>
  <si>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</si>
  <si>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</si>
  <si>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</si>
  <si>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</si>
  <si>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</si>
  <si>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</si>
  <si>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</si>
  <si>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</si>
  <si>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</si>
  <si>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</si>
  <si>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</si>
  <si>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</si>
  <si>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</si>
  <si>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</si>
  <si>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</si>
  <si>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</si>
  <si>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</si>
  <si>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</si>
  <si>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</si>
  <si>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</si>
  <si>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</si>
  <si>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</si>
  <si>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</si>
  <si>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</si>
  <si>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</si>
  <si>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</si>
  <si>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</si>
  <si>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</si>
  <si>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</si>
  <si>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</si>
  <si>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</si>
  <si>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</si>
  <si>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</si>
  <si>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</si>
  <si>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</si>
  <si>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</si>
  <si>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</si>
  <si>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</si>
  <si>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</si>
  <si>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</si>
  <si>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</si>
  <si>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</si>
  <si>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</si>
  <si>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</si>
  <si>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</si>
  <si>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</si>
  <si>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</si>
  <si>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</si>
  <si>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</si>
  <si>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</si>
  <si>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</si>
  <si>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</si>
  <si>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</si>
  <si>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</si>
  <si>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</si>
  <si>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</si>
  <si>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</si>
  <si>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</si>
  <si>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</si>
  <si>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</si>
  <si>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</si>
  <si>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</si>
  <si>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</si>
  <si>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</si>
  <si>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</si>
  <si>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</si>
  <si>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</si>
  <si>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</si>
  <si>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</si>
  <si>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</si>
  <si>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</si>
  <si>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</si>
  <si>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</si>
  <si>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</si>
  <si>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</si>
  <si>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</si>
  <si>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</si>
  <si>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</si>
  <si>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</si>
  <si>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</si>
  <si>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</si>
  <si>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</si>
  <si>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</si>
  <si>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</si>
  <si>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</si>
  <si>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</si>
  <si>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</si>
  <si>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</si>
  <si>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</si>
  <si>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</si>
  <si>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</si>
  <si>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</si>
  <si>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</si>
  <si>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</si>
  <si>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</si>
  <si>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</si>
  <si>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</si>
  <si>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</si>
  <si>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</si>
  <si>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</si>
  <si>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</si>
  <si>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</si>
  <si>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</si>
  <si>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</si>
  <si>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</si>
  <si>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</si>
  <si>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</si>
  <si>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</si>
  <si>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</si>
  <si>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</si>
  <si>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</si>
  <si>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</si>
  <si>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</si>
  <si>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</si>
  <si>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</si>
  <si>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</si>
  <si>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</si>
  <si>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</si>
  <si>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</si>
  <si>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</si>
  <si>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</si>
  <si>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</si>
  <si>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</si>
  <si>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</si>
  <si>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</si>
  <si>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</si>
  <si>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</si>
  <si>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</si>
  <si>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</si>
  <si>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</si>
  <si>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</si>
  <si>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</si>
  <si>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</si>
  <si>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</si>
  <si>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</si>
  <si>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</si>
  <si>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</si>
  <si>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</si>
  <si>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</si>
  <si>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</si>
  <si>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</si>
  <si>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</si>
  <si>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</si>
  <si>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</si>
  <si>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</si>
  <si>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</si>
  <si>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</si>
  <si>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</si>
  <si>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</si>
  <si>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</si>
  <si>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</si>
  <si>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</si>
  <si>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</si>
  <si>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</si>
  <si>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</si>
  <si>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</si>
  <si>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</si>
  <si>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</si>
  <si>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</si>
  <si>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</si>
  <si>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</si>
  <si>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</si>
  <si>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</si>
  <si>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</si>
  <si>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</si>
  <si>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</si>
  <si>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</si>
  <si>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</si>
  <si>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</si>
  <si>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</si>
  <si>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</si>
  <si>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</si>
  <si>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</si>
  <si>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</si>
  <si>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</si>
  <si>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</si>
  <si>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</si>
  <si>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</si>
  <si>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</si>
  <si>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</si>
  <si>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</si>
  <si>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</si>
  <si>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</si>
  <si>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</si>
  <si>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</si>
  <si>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</si>
  <si>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</si>
  <si>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</si>
  <si>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</si>
  <si>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</si>
  <si>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</si>
  <si>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</si>
  <si>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</si>
  <si>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</si>
  <si>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</si>
  <si>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</si>
  <si>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</si>
  <si>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</si>
  <si>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</si>
  <si>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</si>
  <si>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</si>
  <si>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</si>
  <si>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</si>
  <si>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</si>
  <si>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</si>
  <si>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</si>
  <si>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</si>
  <si>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</si>
  <si>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</si>
  <si>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</si>
  <si>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</si>
  <si>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</si>
  <si>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</si>
  <si>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</si>
  <si>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</si>
  <si>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</si>
  <si>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</si>
  <si>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</si>
  <si>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</si>
  <si>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</si>
  <si>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</si>
  <si>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</si>
  <si>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</si>
  <si>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</si>
  <si>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</si>
  <si>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</si>
  <si>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</si>
  <si>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</si>
  <si>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</si>
  <si>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</si>
  <si>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</si>
  <si>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</si>
  <si>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</si>
  <si>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</si>
  <si>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</si>
  <si>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</si>
  <si>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</si>
  <si>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</si>
  <si>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</si>
  <si>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</si>
  <si>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</si>
  <si>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</si>
  <si>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</si>
  <si>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</si>
  <si>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</si>
  <si>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</si>
  <si>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</si>
  <si>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</si>
  <si>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</si>
  <si>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</si>
  <si>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</si>
  <si>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</si>
  <si>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</si>
  <si>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</si>
  <si>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</si>
  <si>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</si>
  <si>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</si>
  <si>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</si>
  <si>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</si>
  <si>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</si>
  <si>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</si>
  <si>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</si>
  <si>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</si>
  <si>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</si>
  <si>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</si>
  <si>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</si>
  <si>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</si>
  <si>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</si>
  <si>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</si>
  <si>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</si>
  <si>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</si>
  <si>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</si>
  <si>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</si>
  <si>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</si>
  <si>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</si>
  <si>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</si>
  <si>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</si>
  <si>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</si>
  <si>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</si>
  <si>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</si>
  <si>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</si>
  <si>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</si>
  <si>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</si>
  <si>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</si>
  <si>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</si>
  <si>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</si>
  <si>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</si>
  <si>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</si>
  <si>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</si>
  <si>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</si>
  <si>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</si>
  <si>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</si>
  <si>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</si>
  <si>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</si>
  <si>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</si>
  <si>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</si>
  <si>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</si>
  <si>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</si>
  <si>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</si>
  <si>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</si>
  <si>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</si>
  <si>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</si>
  <si>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</si>
  <si>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</si>
  <si>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</si>
  <si>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</si>
  <si>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</si>
  <si>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</si>
  <si>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</si>
  <si>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</si>
  <si>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</si>
  <si>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</si>
  <si>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</si>
  <si>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</si>
  <si>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</si>
  <si>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</si>
  <si>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</si>
  <si>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</si>
  <si>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</si>
  <si>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</si>
  <si>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</si>
  <si>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</si>
  <si>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</si>
  <si>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</si>
  <si>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</si>
  <si>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</si>
  <si>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</si>
  <si>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</si>
  <si>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</si>
  <si>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</si>
  <si>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</si>
  <si>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</si>
  <si>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</si>
  <si>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</si>
  <si>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</si>
  <si>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</si>
  <si>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</si>
  <si>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</si>
  <si>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</si>
  <si>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</si>
  <si>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</si>
  <si>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</si>
  <si>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</si>
  <si>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</si>
  <si>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</si>
  <si>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</si>
  <si>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</si>
  <si>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</si>
  <si>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</si>
  <si>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</si>
  <si>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</si>
  <si>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</si>
  <si>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</si>
  <si>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</si>
  <si>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</si>
  <si>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</si>
  <si>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</si>
  <si>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</si>
  <si>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</si>
  <si>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</si>
  <si>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</si>
  <si>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</si>
  <si>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</si>
  <si>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</si>
  <si>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</si>
  <si>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</si>
  <si>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</si>
  <si>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</si>
  <si>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</si>
  <si>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</si>
  <si>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</si>
  <si>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</si>
  <si>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</si>
  <si>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</si>
  <si>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</si>
  <si>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</si>
  <si>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</si>
  <si>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</si>
  <si>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</si>
  <si>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</si>
  <si>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</si>
  <si>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</si>
  <si>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</si>
  <si>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</si>
  <si>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</si>
  <si>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</si>
  <si>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</si>
  <si>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</si>
  <si>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</si>
  <si>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</si>
  <si>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</si>
  <si>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</si>
  <si>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</si>
  <si>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</si>
  <si>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</si>
  <si>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</si>
  <si>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</si>
  <si>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</si>
  <si>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</si>
  <si>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</si>
  <si>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</si>
  <si>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</si>
  <si>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</si>
  <si>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</si>
  <si>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</si>
  <si>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</si>
  <si>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</si>
  <si>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</si>
  <si>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</si>
  <si>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</si>
  <si>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</si>
  <si>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</si>
  <si>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</si>
  <si>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</si>
  <si>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</si>
  <si>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</si>
  <si>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</si>
  <si>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</si>
  <si>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</si>
  <si>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</si>
  <si>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</si>
  <si>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</si>
  <si>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</si>
  <si>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</si>
  <si>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</si>
  <si>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</si>
  <si>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</si>
  <si>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</si>
  <si>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</si>
  <si>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</si>
  <si>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</si>
  <si>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</si>
  <si>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</si>
  <si>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</si>
  <si>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</si>
  <si>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</si>
  <si>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</si>
  <si>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</si>
  <si>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</si>
  <si>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</si>
  <si>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</si>
  <si>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</si>
  <si>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</si>
  <si>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</si>
  <si>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</si>
  <si>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</si>
  <si>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</si>
  <si>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</si>
  <si>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</si>
  <si>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</si>
  <si>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</si>
  <si>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</si>
  <si>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</si>
  <si>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</si>
  <si>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</si>
  <si>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</si>
  <si>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</si>
  <si>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</si>
  <si>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</si>
  <si>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</si>
  <si>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</si>
  <si>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</si>
  <si>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</si>
  <si>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</si>
  <si>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</si>
  <si>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</si>
  <si>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</si>
  <si>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</si>
  <si>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</si>
  <si>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</si>
  <si>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</si>
  <si>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</si>
  <si>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</si>
  <si>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</si>
  <si>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</si>
  <si>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</si>
  <si>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</si>
  <si>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</si>
  <si>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</si>
  <si>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</si>
  <si>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</si>
  <si>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</si>
  <si>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</si>
  <si>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</si>
  <si>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</si>
  <si>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</si>
  <si>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</si>
  <si>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</si>
  <si>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</si>
  <si>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</si>
  <si>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</si>
  <si>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</si>
  <si>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</si>
  <si>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</si>
  <si>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</si>
  <si>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</si>
  <si>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</si>
  <si>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</si>
  <si>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</si>
  <si>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</si>
  <si>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</si>
  <si>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</si>
  <si>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</si>
  <si>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</si>
  <si>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</si>
  <si>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</si>
  <si>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</si>
  <si>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</si>
  <si>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</si>
  <si>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</si>
  <si>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</si>
  <si>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</si>
  <si>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</si>
  <si>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</si>
  <si>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</si>
  <si>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</si>
  <si>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</si>
  <si>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</si>
  <si>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</si>
  <si>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</si>
  <si>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</si>
  <si>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</si>
  <si>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</si>
  <si>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</si>
  <si>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</si>
  <si>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</si>
  <si>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</si>
  <si>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</si>
  <si>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</si>
  <si>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</si>
  <si>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</si>
  <si>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</si>
  <si>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</si>
  <si>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</si>
  <si>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</si>
  <si>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</si>
  <si>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</si>
  <si>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</si>
  <si>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</si>
  <si>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</si>
  <si>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</si>
  <si>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</si>
  <si>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</si>
  <si>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</si>
  <si>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</si>
  <si>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</si>
  <si>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</si>
  <si>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</si>
  <si>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</si>
  <si>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</si>
  <si>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</si>
  <si>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</si>
  <si>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</si>
  <si>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</si>
  <si>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</si>
  <si>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</si>
  <si>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</si>
  <si>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</si>
  <si>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</si>
  <si>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</si>
  <si>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</si>
  <si>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</si>
  <si>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</si>
  <si>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</si>
  <si>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</si>
  <si>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</si>
  <si>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</si>
  <si>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</si>
  <si>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</si>
  <si>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</si>
  <si>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</si>
  <si>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</si>
  <si>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</si>
  <si>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</si>
  <si>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</si>
  <si>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</si>
  <si>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</si>
  <si>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</si>
  <si>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</si>
  <si>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</si>
  <si>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</si>
  <si>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</si>
  <si>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</si>
  <si>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</si>
  <si>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</si>
  <si>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</si>
  <si>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</si>
  <si>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</si>
  <si>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</si>
  <si>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</si>
  <si>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</si>
  <si>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</si>
  <si>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</si>
  <si>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</si>
  <si>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</si>
  <si>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</si>
  <si>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</si>
  <si>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</si>
  <si>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</si>
  <si>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</si>
  <si>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</si>
  <si>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</si>
  <si>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</si>
  <si>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</si>
  <si>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</si>
  <si>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</si>
  <si>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</si>
  <si>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</si>
  <si>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</si>
  <si>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</si>
  <si>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</si>
  <si>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</si>
  <si>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</si>
  <si>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</si>
  <si>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</si>
  <si>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</si>
  <si>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</si>
  <si>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</si>
  <si>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</si>
  <si>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</si>
  <si>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</si>
  <si>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</si>
  <si>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</si>
  <si>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</si>
  <si>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</si>
  <si>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</si>
  <si>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</si>
  <si>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</si>
  <si>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</si>
  <si>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</si>
  <si>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</si>
  <si>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</si>
  <si>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</si>
  <si>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</si>
  <si>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</si>
  <si>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</si>
  <si>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</si>
  <si>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</si>
  <si>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</si>
  <si>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</si>
  <si>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</si>
  <si>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</si>
  <si>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</si>
  <si>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</si>
  <si>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</si>
  <si>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</si>
  <si>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</si>
  <si>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</si>
  <si>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</si>
  <si>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</si>
  <si>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</si>
  <si>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</si>
  <si>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</si>
  <si>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</si>
  <si>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</si>
  <si>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</si>
  <si>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</si>
  <si>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</si>
  <si>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</si>
  <si>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</si>
  <si>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</si>
  <si>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</si>
  <si>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</si>
  <si>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</si>
  <si>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</si>
  <si>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</si>
  <si>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</si>
  <si>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</si>
  <si>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</si>
  <si>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</si>
  <si>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</si>
  <si>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</si>
  <si>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</si>
  <si>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</si>
  <si>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</si>
  <si>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</si>
  <si>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</si>
  <si>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</si>
  <si>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</si>
  <si>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</si>
  <si>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</si>
  <si>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</si>
  <si>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</si>
  <si>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</si>
  <si>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</si>
  <si>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</si>
  <si>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</si>
  <si>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</si>
  <si>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</si>
  <si>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</si>
  <si>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</si>
  <si>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</si>
  <si>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</si>
  <si>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</si>
  <si>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</si>
  <si>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</si>
  <si>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</si>
  <si>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</si>
  <si>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</si>
  <si>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</si>
  <si>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</si>
  <si>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</si>
  <si>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</si>
  <si>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</si>
  <si>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</si>
  <si>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</si>
  <si>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</si>
  <si>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</si>
  <si>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</si>
  <si>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</si>
  <si>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</si>
  <si>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</si>
  <si>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</si>
  <si>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</si>
  <si>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</si>
  <si>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</si>
  <si>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</si>
  <si>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</si>
  <si>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</si>
  <si>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</si>
  <si>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</si>
  <si>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</si>
  <si>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</si>
  <si>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</si>
  <si>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</si>
  <si>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</si>
  <si>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</si>
  <si>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</si>
  <si>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</si>
  <si>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</si>
  <si>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</si>
  <si>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</si>
  <si>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</si>
  <si>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</si>
  <si>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</si>
  <si>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</si>
  <si>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</si>
  <si>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</si>
  <si>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</si>
  <si>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</si>
  <si>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</si>
  <si>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</si>
  <si>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</si>
  <si>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</si>
  <si>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</si>
  <si>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</si>
  <si>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</si>
  <si>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</si>
  <si>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</si>
  <si>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</si>
  <si>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</si>
  <si>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</si>
  <si>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</si>
  <si>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</si>
  <si>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</si>
  <si>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</si>
  <si>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</si>
  <si>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</si>
  <si>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</si>
  <si>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</si>
  <si>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</si>
  <si>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</si>
  <si>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</si>
  <si>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</si>
  <si>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</si>
  <si>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</si>
  <si>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</si>
  <si>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</si>
  <si>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</si>
  <si>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</si>
  <si>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</si>
  <si>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</si>
  <si>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</si>
  <si>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</si>
  <si>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</si>
  <si>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</si>
  <si>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</si>
  <si>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</si>
  <si>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</si>
  <si>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</si>
  <si>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</si>
  <si>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</si>
  <si>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</si>
  <si>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</si>
  <si>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</si>
  <si>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</si>
  <si>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</si>
  <si>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</si>
  <si>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</si>
  <si>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</si>
  <si>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</si>
  <si>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</si>
  <si>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</si>
  <si>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</si>
  <si>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</si>
  <si>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</si>
  <si>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</si>
  <si>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</si>
  <si>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</si>
  <si>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</si>
  <si>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</si>
  <si>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</si>
  <si>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</si>
  <si>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</si>
  <si>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</si>
  <si>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</si>
  <si>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</si>
  <si>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</si>
  <si>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</si>
  <si>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</si>
  <si>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</si>
  <si>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</si>
  <si>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</si>
  <si>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</si>
  <si>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</si>
  <si>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</si>
  <si>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</si>
  <si>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</si>
  <si>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</si>
  <si>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</si>
  <si>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</si>
  <si>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</si>
  <si>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</si>
  <si>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</si>
  <si>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</si>
  <si>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</si>
  <si>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</si>
  <si>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</si>
  <si>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</si>
  <si>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</si>
  <si>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</si>
  <si>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</si>
  <si>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</si>
  <si>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</si>
  <si>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</si>
  <si>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</si>
  <si>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</si>
  <si>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</si>
  <si>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</si>
  <si>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</si>
  <si>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</si>
  <si>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</si>
  <si>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</si>
  <si>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</si>
  <si>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</si>
  <si>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</si>
  <si>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</si>
  <si>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</si>
  <si>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</si>
  <si>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</si>
  <si>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</si>
  <si>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</si>
  <si>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</si>
  <si>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</si>
  <si>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</si>
  <si>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</si>
  <si>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</si>
  <si>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</si>
  <si>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</si>
  <si>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</si>
  <si>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</si>
  <si>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</si>
  <si>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</si>
  <si>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</si>
  <si>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</si>
  <si>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</si>
  <si>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</si>
  <si>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</si>
  <si>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</si>
  <si>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</si>
  <si>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</si>
  <si>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</si>
  <si>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</si>
  <si>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</si>
  <si>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</si>
  <si>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</si>
  <si>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</si>
  <si>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</si>
  <si>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</si>
  <si>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</si>
  <si>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</si>
  <si>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</si>
  <si>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</si>
  <si>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</si>
  <si>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</si>
  <si>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</si>
  <si>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</si>
  <si>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</si>
  <si>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</si>
  <si>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</si>
  <si>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</si>
  <si>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</si>
  <si>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</si>
  <si>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</si>
  <si>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</si>
  <si>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</si>
  <si>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</si>
  <si>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</si>
  <si>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</si>
  <si>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</si>
  <si>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</si>
  <si>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</si>
  <si>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</si>
  <si>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</si>
  <si>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</si>
  <si>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</si>
  <si>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</si>
  <si>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</si>
  <si>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</si>
  <si>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</si>
  <si>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</si>
  <si>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</si>
  <si>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</si>
  <si>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</si>
  <si>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</si>
  <si>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</si>
  <si>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</si>
  <si>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</si>
  <si>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</si>
  <si>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</si>
  <si>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</si>
  <si>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</si>
  <si>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</si>
  <si>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</si>
  <si>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</si>
  <si>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</si>
  <si>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</si>
  <si>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</si>
  <si>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</si>
  <si>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</si>
  <si>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</si>
  <si>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</si>
  <si>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</si>
  <si>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</si>
  <si>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</si>
  <si>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</si>
  <si>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</si>
  <si>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</si>
  <si>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</si>
  <si>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</si>
  <si>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</si>
  <si>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</si>
  <si>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</si>
  <si>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</si>
  <si>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</si>
  <si>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</si>
  <si>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</si>
  <si>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</si>
  <si>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</si>
  <si>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</si>
  <si>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</si>
  <si>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</si>
  <si>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</si>
  <si>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</si>
  <si>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</si>
  <si>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</si>
  <si>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</si>
  <si>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</si>
  <si>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</si>
  <si>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</si>
  <si>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</si>
  <si>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</si>
  <si>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</si>
  <si>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</si>
  <si>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</si>
  <si>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</si>
  <si>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</si>
  <si>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</si>
  <si>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</si>
  <si>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</si>
  <si>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</si>
  <si>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</si>
  <si>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</si>
  <si>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</si>
  <si>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</si>
  <si>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</si>
  <si>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</si>
  <si>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</si>
  <si>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</si>
  <si>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</si>
  <si>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</si>
  <si>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</si>
  <si>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</si>
  <si>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</si>
  <si>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</si>
  <si>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</si>
  <si>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</si>
  <si>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</si>
  <si>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</si>
  <si>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</si>
  <si>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</si>
  <si>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</si>
  <si>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</si>
  <si>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</si>
  <si>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</si>
  <si>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</si>
  <si>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</si>
  <si>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</si>
  <si>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</si>
  <si>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</si>
  <si>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</si>
  <si>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</si>
  <si>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</si>
  <si>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</si>
  <si>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</si>
  <si>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</si>
  <si>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</si>
  <si>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</si>
  <si>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</si>
  <si>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</si>
  <si>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</si>
  <si>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</si>
  <si>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</si>
  <si>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</si>
  <si>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</si>
  <si>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</si>
  <si>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</si>
  <si>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</si>
  <si>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</si>
  <si>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</si>
  <si>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</si>
  <si>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</si>
  <si>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</si>
  <si>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</si>
  <si>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</si>
  <si>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</si>
  <si>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</si>
  <si>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</si>
  <si>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</si>
  <si>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</si>
  <si>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</si>
  <si>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</si>
  <si>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</si>
  <si>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</si>
  <si>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</si>
  <si>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</si>
  <si>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</si>
  <si>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</si>
  <si>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</si>
  <si>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</si>
  <si>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</si>
  <si>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</si>
  <si>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</si>
  <si>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</si>
  <si>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</si>
  <si>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</si>
  <si>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</si>
  <si>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</si>
  <si>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</si>
  <si>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</si>
  <si>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</si>
  <si>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</si>
  <si>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</si>
  <si>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</si>
  <si>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</si>
  <si>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</si>
  <si>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</si>
  <si>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</si>
  <si>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</si>
  <si>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</si>
  <si>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</si>
  <si>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</si>
  <si>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</si>
  <si>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</si>
  <si>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</si>
  <si>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</si>
  <si>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</si>
  <si>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</si>
  <si>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</si>
  <si>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</si>
  <si>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</si>
  <si>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</si>
  <si>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</si>
  <si>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</si>
  <si>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</si>
  <si>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</si>
  <si>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</si>
  <si>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</si>
  <si>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</si>
  <si>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</si>
  <si>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</si>
  <si>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</si>
  <si>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</si>
  <si>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</si>
  <si>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</si>
  <si>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</si>
  <si>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</si>
  <si>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</si>
  <si>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</si>
  <si>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</si>
  <si>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</si>
  <si>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</si>
  <si>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</si>
  <si>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</si>
  <si>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</si>
  <si>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</si>
  <si>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</si>
  <si>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</si>
  <si>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</si>
  <si>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</si>
  <si>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</si>
  <si>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</si>
  <si>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</si>
  <si>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</si>
  <si>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</si>
  <si>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</si>
  <si>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</si>
  <si>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</si>
  <si>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</si>
  <si>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</si>
  <si>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</si>
  <si>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</si>
  <si>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</si>
  <si>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</si>
  <si>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</si>
  <si>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</si>
  <si>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</si>
  <si>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</si>
  <si>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</si>
  <si>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</si>
  <si>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</si>
  <si>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</si>
  <si>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</si>
  <si>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</si>
  <si>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</si>
  <si>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</si>
  <si>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</si>
  <si>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</si>
  <si>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</si>
  <si>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</si>
  <si>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</si>
  <si>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</si>
  <si>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</si>
  <si>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</si>
  <si>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</si>
  <si>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</si>
  <si>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</si>
  <si>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</si>
  <si>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</si>
  <si>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</si>
  <si>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</si>
  <si>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</si>
  <si>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</si>
  <si>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</si>
  <si>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</si>
  <si>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</si>
  <si>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</si>
  <si>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</si>
  <si>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</si>
  <si>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</si>
  <si>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</si>
  <si>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</si>
  <si>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</si>
  <si>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</si>
  <si>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</si>
  <si>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</si>
  <si>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</si>
  <si>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</si>
  <si>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</si>
  <si>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</si>
  <si>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</si>
  <si>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</si>
  <si>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</si>
  <si>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</si>
  <si>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</si>
  <si>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</si>
  <si>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</si>
  <si>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</si>
  <si>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</si>
  <si>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</si>
  <si>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</si>
  <si>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</si>
  <si>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</si>
  <si>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</si>
  <si>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</si>
  <si>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</si>
  <si>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</si>
  <si>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</si>
  <si>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</si>
  <si>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</si>
  <si>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</si>
  <si>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</si>
  <si>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</si>
  <si>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</si>
  <si>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</si>
  <si>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</si>
  <si>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</si>
  <si>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</si>
  <si>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</si>
  <si>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</si>
  <si>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</si>
  <si>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</si>
  <si>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</si>
  <si>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</si>
  <si>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</si>
  <si>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</si>
  <si>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</si>
  <si>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</si>
  <si>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</si>
  <si>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</si>
  <si>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</si>
  <si>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</si>
  <si>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</si>
  <si>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</si>
  <si>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</si>
  <si>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</si>
  <si>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</si>
  <si>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</si>
  <si>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</si>
  <si>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</si>
  <si>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</si>
  <si>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</si>
  <si>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</si>
  <si>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</si>
  <si>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</si>
  <si>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</si>
  <si>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</si>
  <si>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</si>
  <si>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</si>
  <si>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</si>
  <si>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</si>
  <si>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</si>
  <si>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</si>
  <si>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</si>
  <si>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</si>
  <si>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</si>
  <si>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</si>
  <si>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</si>
  <si>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</si>
  <si>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</si>
  <si>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</si>
  <si>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</si>
  <si>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</si>
  <si>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</si>
  <si>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</si>
  <si>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</si>
  <si>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</si>
  <si>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</si>
  <si>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</si>
  <si>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</si>
  <si>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</si>
  <si>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</si>
  <si>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</si>
  <si>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</si>
  <si>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</si>
  <si>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</si>
  <si>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</si>
  <si>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</si>
  <si>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</si>
  <si>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</si>
  <si>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</si>
  <si>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</si>
  <si>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</si>
  <si>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</si>
  <si>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</si>
  <si>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</si>
  <si>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</si>
  <si>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</si>
  <si>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</si>
  <si>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</si>
  <si>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</si>
  <si>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</si>
  <si>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</si>
  <si>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</si>
  <si>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</si>
  <si>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</si>
  <si>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</si>
  <si>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</si>
  <si>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</si>
  <si>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</si>
  <si>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</si>
  <si>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</si>
  <si>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</si>
  <si>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</si>
  <si>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</si>
  <si>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</si>
  <si>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</si>
  <si>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</si>
  <si>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</si>
  <si>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</si>
  <si>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</si>
  <si>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</si>
  <si>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</si>
  <si>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</si>
  <si>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</si>
  <si>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</si>
  <si>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</si>
  <si>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</si>
  <si>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</si>
  <si>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</si>
  <si>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</si>
  <si>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</si>
  <si>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</si>
  <si>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</si>
  <si>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</si>
  <si>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</si>
  <si>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</si>
  <si>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</si>
  <si>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</si>
  <si>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</si>
  <si>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</si>
  <si>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</si>
  <si>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</si>
  <si>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</si>
  <si>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</si>
  <si>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</si>
  <si>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</si>
  <si>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</si>
  <si>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</si>
  <si>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</si>
  <si>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</si>
  <si>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</si>
  <si>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</si>
  <si>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</si>
  <si>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</si>
  <si>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</si>
  <si>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</si>
  <si>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</si>
  <si>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</si>
  <si>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</si>
  <si>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</si>
  <si>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</si>
  <si>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</si>
  <si>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</si>
  <si>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</si>
  <si>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</si>
  <si>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</si>
  <si>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</si>
  <si>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</si>
  <si>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</si>
  <si>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</si>
  <si>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</si>
  <si>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</si>
  <si>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</si>
  <si>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</si>
  <si>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</si>
  <si>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</si>
  <si>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</si>
  <si>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</si>
  <si>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</si>
  <si>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</si>
  <si>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</si>
  <si>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</si>
  <si>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</si>
  <si>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</si>
  <si>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</si>
  <si>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</si>
  <si>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</si>
  <si>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</si>
  <si>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</si>
  <si>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</si>
  <si>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</si>
  <si>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</si>
  <si>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</si>
  <si>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</si>
  <si>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</si>
  <si>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</si>
  <si>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</si>
  <si>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</si>
  <si>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</si>
  <si>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</si>
  <si>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</si>
  <si>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</si>
  <si>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</si>
  <si>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</si>
  <si>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</si>
  <si>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</si>
  <si>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</si>
  <si>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</si>
  <si>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</si>
  <si>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</si>
  <si>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</si>
  <si>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</si>
  <si>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</si>
  <si>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</si>
  <si>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</si>
  <si>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</si>
  <si>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</si>
  <si>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</si>
  <si>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</si>
  <si>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</si>
  <si>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</si>
  <si>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</si>
  <si>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</si>
  <si>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</si>
  <si>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</si>
  <si>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</si>
  <si>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</si>
  <si>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</si>
  <si>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</si>
  <si>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</si>
  <si>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</si>
  <si>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</si>
  <si>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</si>
  <si>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</si>
  <si>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</si>
  <si>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</si>
  <si>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</si>
  <si>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</si>
  <si>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</si>
  <si>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</si>
  <si>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</si>
  <si>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</si>
  <si>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</si>
  <si>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</si>
  <si>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</si>
  <si>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</si>
  <si>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</si>
  <si>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</si>
  <si>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</si>
  <si>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</si>
  <si>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</si>
  <si>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</si>
  <si>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</si>
  <si>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</si>
  <si>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</si>
  <si>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</si>
  <si>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</si>
  <si>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</si>
  <si>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</si>
  <si>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</si>
  <si>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</si>
  <si>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</si>
  <si>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</si>
  <si>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</si>
  <si>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</si>
  <si>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</si>
  <si>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</si>
  <si>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</si>
  <si>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</si>
  <si>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</si>
  <si>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</si>
  <si>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</si>
  <si>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</si>
  <si>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</si>
  <si>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</si>
  <si>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</si>
  <si>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</si>
  <si>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</si>
  <si>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</si>
  <si>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</si>
  <si>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</si>
  <si>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</si>
  <si>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</si>
  <si>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</si>
  <si>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</si>
  <si>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</si>
  <si>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</si>
  <si>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</si>
  <si>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</si>
  <si>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</si>
  <si>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</si>
  <si>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</si>
  <si>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</si>
  <si>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</si>
  <si>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</si>
  <si>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</si>
  <si>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</si>
  <si>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</si>
  <si>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</si>
  <si>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</si>
  <si>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</si>
  <si>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</si>
  <si>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</si>
  <si>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</si>
  <si>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</si>
  <si>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</si>
  <si>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</si>
  <si>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</si>
  <si>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</si>
  <si>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</si>
  <si>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</si>
  <si>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</si>
  <si>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</si>
  <si>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</si>
  <si>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</si>
  <si>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</si>
  <si>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</si>
  <si>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</si>
  <si>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</si>
  <si>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</si>
  <si>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</si>
  <si>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</si>
  <si>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</si>
  <si>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</si>
  <si>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</si>
  <si>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</si>
  <si>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</si>
  <si>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</si>
  <si>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</si>
  <si>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</si>
  <si>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</si>
  <si>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</si>
  <si>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</si>
  <si>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</si>
  <si>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</si>
  <si>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</si>
  <si>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</si>
  <si>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</si>
  <si>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</si>
  <si>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</si>
  <si>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</si>
  <si>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</si>
  <si>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</si>
  <si>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</si>
  <si>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</si>
  <si>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</si>
  <si>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</si>
  <si>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</si>
  <si>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</si>
  <si>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</si>
  <si>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</si>
  <si>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</si>
  <si>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</si>
  <si>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</si>
  <si>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</si>
  <si>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</si>
  <si>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</si>
  <si>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</si>
  <si>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</si>
  <si>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</si>
  <si>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</si>
  <si>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</si>
  <si>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</si>
  <si>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</si>
  <si>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</si>
  <si>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</si>
  <si>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</si>
  <si>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</si>
  <si>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</si>
  <si>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</si>
  <si>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</si>
  <si>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</si>
  <si>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</si>
  <si>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</si>
  <si>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</si>
  <si>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</si>
  <si>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</si>
  <si>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</si>
  <si>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</si>
  <si>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</si>
  <si>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</si>
  <si>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</si>
  <si>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</si>
  <si>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</si>
  <si>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</si>
  <si>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</si>
  <si>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</si>
  <si>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</si>
  <si>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</si>
  <si>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</si>
  <si>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</si>
  <si>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</si>
  <si>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</si>
  <si>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</si>
  <si>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</si>
  <si>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</si>
  <si>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</si>
  <si>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</si>
  <si>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</si>
  <si>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</si>
  <si>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</si>
  <si>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</si>
  <si>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</si>
  <si>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</si>
  <si>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</si>
  <si>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</si>
  <si>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</si>
  <si>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</si>
  <si>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</si>
  <si>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</si>
  <si>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</si>
  <si>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</si>
  <si>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</si>
  <si>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</si>
  <si>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</si>
  <si>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</si>
  <si>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</si>
  <si>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</si>
  <si>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</si>
  <si>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</si>
  <si>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</si>
  <si>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</si>
  <si>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</si>
  <si>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</si>
  <si>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</si>
  <si>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</si>
  <si>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</si>
  <si>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</si>
  <si>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</si>
  <si>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</si>
  <si>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</si>
  <si>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</si>
  <si>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</si>
  <si>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</si>
  <si>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</si>
  <si>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</si>
  <si>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</si>
  <si>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</si>
  <si>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</si>
  <si>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</si>
  <si>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</si>
  <si>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</si>
  <si>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</si>
  <si>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</si>
  <si>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</si>
  <si>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</si>
  <si>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</si>
  <si>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</si>
  <si>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</si>
  <si>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</si>
  <si>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</si>
  <si>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</si>
  <si>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</si>
  <si>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</si>
  <si>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</si>
  <si>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</si>
  <si>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</si>
  <si>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</si>
  <si>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</si>
  <si>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</si>
  <si>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</si>
  <si>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</si>
  <si>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</si>
  <si>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</si>
  <si>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</si>
  <si>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</si>
  <si>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</si>
  <si>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</si>
  <si>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</si>
  <si>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</si>
  <si>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</si>
  <si>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</si>
  <si>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</si>
  <si>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</si>
  <si>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</si>
  <si>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</si>
  <si>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</si>
  <si>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</si>
  <si>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</si>
  <si>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</si>
  <si>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</si>
  <si>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</si>
  <si>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</si>
  <si>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</si>
  <si>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</si>
  <si>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</si>
  <si>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</si>
  <si>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</si>
  <si>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</si>
  <si>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</si>
  <si>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</si>
  <si>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</si>
  <si>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</si>
  <si>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</si>
  <si>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</si>
  <si>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</si>
  <si>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</si>
  <si>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</si>
  <si>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</si>
  <si>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</si>
  <si>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</si>
  <si>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</si>
  <si>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</si>
  <si>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</si>
  <si>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</si>
  <si>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</si>
  <si>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</si>
  <si>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</si>
  <si>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</si>
  <si>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</si>
  <si>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</si>
  <si>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</si>
  <si>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</si>
  <si>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</si>
  <si>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</si>
  <si>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</si>
  <si>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</si>
  <si>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</si>
  <si>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</si>
  <si>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</si>
  <si>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</si>
  <si>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</si>
  <si>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</si>
  <si>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</si>
  <si>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</si>
  <si>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</si>
  <si>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</si>
  <si>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</si>
  <si>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</si>
  <si>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</si>
  <si>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</si>
  <si>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</si>
  <si>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</si>
  <si>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</si>
  <si>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</si>
  <si>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</si>
  <si>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</si>
  <si>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</si>
  <si>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</si>
  <si>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</si>
  <si>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</si>
  <si>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</si>
  <si>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</si>
  <si>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</si>
  <si>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</si>
  <si>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</si>
  <si>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</si>
  <si>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</si>
  <si>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</si>
  <si>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</si>
  <si>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</si>
  <si>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</si>
  <si>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</si>
  <si>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</si>
  <si>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</si>
  <si>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</si>
  <si>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</si>
  <si>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</si>
  <si>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</si>
  <si>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</si>
  <si>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</si>
  <si>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</si>
  <si>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</si>
  <si>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</si>
  <si>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</si>
  <si>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</si>
  <si>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</si>
  <si>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</si>
  <si>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</si>
  <si>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</si>
  <si>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</si>
  <si>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</si>
  <si>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</si>
  <si>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</si>
  <si>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</si>
  <si>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</si>
  <si>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</si>
  <si>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</si>
  <si>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</si>
  <si>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</si>
  <si>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</si>
  <si>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</si>
  <si>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</si>
  <si>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</si>
  <si>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</si>
  <si>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</si>
  <si>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</si>
  <si>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</si>
  <si>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</si>
  <si>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</si>
  <si>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</si>
  <si>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</si>
  <si>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</si>
  <si>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</si>
  <si>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</si>
  <si>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</si>
  <si>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</si>
  <si>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</si>
  <si>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</si>
  <si>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</si>
  <si>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</si>
  <si>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</si>
  <si>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</si>
  <si>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</si>
  <si>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</si>
  <si>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</si>
  <si>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</si>
  <si>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</si>
  <si>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</si>
  <si>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</si>
  <si>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</si>
  <si>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</si>
  <si>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</si>
  <si>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</si>
  <si>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</si>
  <si>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</si>
  <si>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</si>
  <si>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</si>
  <si>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</si>
  <si>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</si>
  <si>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</si>
  <si>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</si>
  <si>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</si>
  <si>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</si>
  <si>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</si>
  <si>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</si>
  <si>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</si>
  <si>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</si>
  <si>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</si>
  <si>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</si>
  <si>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</si>
  <si>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</si>
  <si>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</si>
  <si>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</si>
  <si>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</si>
  <si>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</si>
  <si>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</si>
  <si>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</si>
  <si>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</si>
  <si>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</si>
  <si>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</si>
  <si>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</si>
  <si>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</si>
  <si>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</si>
  <si>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</si>
  <si>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</si>
  <si>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</si>
  <si>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</si>
  <si>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</si>
  <si>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</si>
  <si>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</si>
  <si>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</si>
  <si>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</si>
  <si>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</si>
  <si>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</si>
  <si>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</si>
  <si>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</si>
  <si>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</si>
  <si>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</si>
  <si>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</si>
  <si>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</si>
  <si>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</si>
  <si>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</si>
  <si>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</si>
  <si>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</si>
  <si>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</si>
  <si>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</si>
  <si>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</si>
  <si>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</si>
  <si>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</si>
  <si>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</si>
  <si>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</si>
  <si>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</si>
  <si>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</si>
  <si>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</si>
  <si>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</si>
  <si>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</si>
  <si>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</si>
  <si>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</si>
  <si>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</si>
  <si>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</si>
  <si>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</si>
  <si>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</si>
  <si>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</si>
  <si>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</si>
  <si>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</si>
  <si>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</si>
  <si>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</si>
  <si>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</si>
  <si>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</si>
  <si>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</si>
  <si>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</si>
  <si>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</si>
  <si>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</si>
  <si>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</si>
  <si>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</si>
  <si>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</si>
  <si>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</si>
  <si>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</si>
  <si>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</si>
  <si>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</si>
  <si>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</si>
  <si>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</si>
  <si>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</si>
  <si>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</si>
  <si>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</si>
  <si>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</si>
  <si>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</si>
  <si>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</si>
  <si>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</si>
  <si>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</si>
  <si>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</si>
  <si>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</si>
  <si>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</si>
  <si>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</si>
  <si>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</si>
  <si>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</si>
  <si>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</si>
  <si>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</si>
  <si>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</si>
  <si>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</si>
  <si>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</si>
  <si>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</si>
  <si>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</si>
  <si>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</si>
  <si>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</si>
  <si>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</si>
  <si>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</si>
  <si>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</si>
  <si>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</si>
  <si>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</si>
  <si>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</si>
  <si>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</si>
  <si>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</si>
  <si>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</si>
  <si>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</si>
  <si>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</si>
  <si>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</si>
  <si>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</si>
  <si>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</si>
  <si>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</si>
  <si>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</si>
  <si>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</si>
  <si>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</si>
  <si>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</si>
  <si>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</si>
  <si>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</si>
  <si>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</si>
  <si>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</si>
  <si>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</si>
  <si>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</si>
  <si>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</si>
  <si>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</si>
  <si>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</si>
  <si>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</si>
  <si>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</si>
  <si>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</si>
  <si>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</si>
  <si>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</si>
  <si>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</si>
  <si>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</si>
  <si>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</si>
  <si>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</si>
  <si>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</si>
  <si>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</si>
  <si>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</si>
  <si>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</si>
  <si>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</si>
  <si>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</si>
  <si>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</si>
  <si>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</si>
  <si>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</si>
  <si>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</si>
  <si>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</si>
  <si>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</si>
  <si>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</si>
  <si>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</si>
  <si>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</si>
  <si>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</si>
  <si>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</si>
  <si>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</si>
  <si>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</si>
  <si>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</si>
  <si>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</si>
  <si>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</si>
  <si>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</si>
  <si>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</si>
  <si>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</si>
  <si>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</si>
  <si>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</si>
  <si>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</si>
  <si>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</si>
  <si>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</si>
  <si>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</si>
  <si>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</si>
  <si>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</si>
  <si>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</si>
  <si>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</si>
  <si>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</si>
  <si>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</si>
  <si>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</si>
  <si>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</si>
  <si>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</si>
  <si>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</si>
  <si>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</si>
  <si>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</si>
  <si>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</si>
  <si>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</si>
  <si>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</si>
  <si>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</si>
  <si>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</si>
  <si>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</si>
  <si>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</si>
  <si>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</si>
  <si>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</si>
  <si>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</si>
  <si>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</si>
  <si>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</si>
  <si>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</si>
  <si>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</si>
  <si>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</si>
  <si>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</si>
  <si>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</si>
  <si>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</si>
  <si>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</si>
  <si>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</si>
  <si>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</si>
  <si>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</si>
  <si>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</si>
  <si>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</si>
  <si>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</si>
  <si>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</si>
  <si>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</si>
  <si>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</si>
  <si>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</si>
  <si>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</si>
  <si>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</si>
  <si>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</si>
  <si>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</si>
  <si>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</si>
  <si>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</si>
  <si>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</si>
  <si>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</si>
  <si>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</si>
  <si>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</si>
  <si>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</si>
  <si>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</si>
  <si>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</si>
  <si>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</si>
  <si>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</si>
  <si>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</si>
  <si>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</si>
  <si>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</si>
  <si>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</si>
  <si>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</si>
  <si>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</si>
  <si>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</si>
  <si>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</si>
  <si>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</si>
  <si>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</si>
  <si>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</si>
  <si>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</si>
  <si>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</si>
  <si>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</si>
  <si>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</si>
  <si>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</si>
  <si>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</si>
  <si>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</si>
  <si>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</si>
  <si>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</si>
  <si>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</si>
  <si>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</si>
  <si>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</si>
  <si>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</si>
  <si>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</si>
  <si>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</si>
  <si>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</si>
  <si>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</si>
  <si>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</si>
  <si>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</si>
  <si>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</si>
  <si>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</si>
  <si>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</si>
  <si>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</si>
  <si>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</si>
  <si>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</si>
  <si>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</si>
  <si>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</si>
  <si>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</si>
  <si>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</si>
  <si>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</si>
  <si>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</si>
  <si>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</si>
  <si>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</si>
  <si>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</si>
  <si>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</si>
  <si>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</si>
  <si>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</si>
  <si>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</si>
  <si>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</si>
  <si>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</si>
  <si>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</si>
  <si>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</si>
  <si>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</si>
  <si>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</si>
  <si>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</si>
  <si>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</si>
  <si>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</si>
  <si>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</si>
  <si>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</si>
  <si>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</si>
  <si>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</si>
  <si>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</si>
  <si>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</si>
  <si>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</si>
  <si>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</si>
  <si>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</si>
  <si>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</si>
  <si>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</si>
  <si>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</si>
  <si>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</si>
  <si>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</si>
  <si>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</si>
  <si>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</si>
  <si>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</si>
  <si>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</si>
  <si>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</si>
  <si>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</si>
  <si>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</si>
  <si>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</si>
  <si>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</si>
  <si>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</si>
  <si>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</si>
  <si>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</si>
  <si>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</si>
  <si>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</si>
  <si>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</si>
  <si>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</si>
  <si>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</si>
  <si>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</si>
  <si>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</si>
  <si>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</si>
  <si>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</si>
  <si>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</si>
  <si>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</si>
  <si>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</si>
  <si>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</si>
  <si>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</si>
  <si>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</si>
  <si>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</si>
  <si>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</si>
  <si>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</si>
  <si>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</si>
  <si>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</si>
  <si>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</si>
  <si>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</si>
  <si>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</si>
  <si>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</si>
  <si>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</si>
  <si>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</si>
  <si>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</si>
  <si>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</si>
  <si>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</si>
  <si>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</si>
  <si>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</si>
  <si>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</si>
  <si>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</si>
  <si>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</si>
  <si>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</si>
  <si>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</si>
  <si>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</si>
  <si>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</si>
  <si>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</si>
  <si>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</si>
  <si>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</si>
  <si>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</si>
  <si>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</si>
  <si>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</si>
  <si>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</si>
  <si>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</si>
  <si>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</si>
  <si>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</si>
  <si>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</si>
  <si>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</si>
  <si>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</si>
  <si>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</si>
  <si>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</si>
  <si>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</si>
  <si>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</si>
  <si>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</si>
  <si>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</si>
  <si>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</si>
  <si>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</si>
  <si>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</si>
  <si>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</si>
  <si>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</si>
  <si>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</si>
  <si>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</si>
  <si>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</si>
  <si>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</si>
  <si>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</si>
  <si>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</si>
  <si>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</si>
  <si>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</si>
  <si>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</si>
  <si>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</si>
  <si>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</si>
  <si>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</si>
  <si>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</si>
  <si>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</si>
  <si>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</si>
  <si>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</si>
  <si>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</si>
  <si>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</si>
  <si>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</si>
  <si>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</si>
  <si>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</si>
  <si>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</si>
  <si>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</si>
  <si>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</si>
  <si>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</si>
  <si>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</si>
  <si>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</si>
  <si>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</si>
  <si>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</si>
  <si>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</si>
  <si>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</si>
  <si>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</si>
  <si>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</si>
  <si>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</si>
  <si>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</si>
  <si>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</si>
  <si>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</si>
  <si>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</si>
  <si>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</si>
  <si>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</si>
  <si>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</si>
  <si>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</si>
  <si>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</si>
  <si>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</si>
  <si>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</si>
  <si>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</si>
  <si>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</si>
  <si>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</si>
  <si>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</si>
  <si>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</si>
  <si>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</si>
  <si>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</si>
  <si>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</si>
  <si>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</si>
  <si>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</si>
  <si>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</si>
  <si>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</si>
  <si>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</si>
  <si>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</si>
  <si>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</si>
  <si>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</si>
  <si>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</si>
  <si>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</si>
  <si>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</si>
  <si>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</si>
  <si>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</si>
  <si>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</si>
  <si>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</si>
  <si>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</si>
  <si>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</si>
  <si>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</si>
  <si>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</si>
  <si>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</si>
  <si>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</si>
  <si>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</si>
  <si>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</si>
  <si>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</si>
  <si>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</si>
  <si>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</si>
  <si>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</si>
  <si>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</si>
  <si>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</si>
  <si>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</si>
  <si>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</si>
  <si>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</si>
  <si>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</si>
  <si>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</si>
  <si>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</si>
  <si>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</si>
  <si>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</si>
  <si>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</si>
  <si>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</si>
  <si>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</si>
  <si>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</si>
  <si>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</si>
  <si>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</si>
  <si>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</si>
  <si>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</si>
  <si>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</si>
  <si>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</si>
  <si>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</si>
  <si>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</si>
  <si>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</si>
  <si>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</si>
  <si>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</si>
  <si>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</si>
  <si>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</si>
  <si>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</si>
  <si>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</si>
  <si>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</si>
  <si>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</si>
  <si>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</si>
  <si>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</si>
  <si>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</si>
  <si>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</si>
  <si>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</si>
  <si>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</si>
  <si>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</si>
  <si>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</si>
  <si>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</si>
  <si>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</si>
  <si>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</si>
  <si>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</si>
  <si>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</si>
  <si>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</si>
  <si>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</si>
  <si>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</si>
  <si>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</si>
  <si>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</si>
  <si>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</si>
  <si>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</si>
  <si>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</si>
  <si>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</si>
  <si>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</si>
  <si>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</si>
  <si>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</si>
  <si>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</si>
  <si>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</si>
  <si>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</si>
  <si>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</si>
  <si>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</si>
  <si>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</si>
  <si>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</si>
  <si>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</si>
  <si>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</si>
  <si>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</si>
  <si>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</si>
  <si>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</si>
  <si>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</si>
  <si>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</si>
  <si>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</si>
  <si>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</si>
  <si>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</si>
  <si>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</si>
  <si>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</si>
  <si>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</si>
  <si>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</si>
  <si>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</si>
  <si>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</si>
  <si>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</si>
  <si>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</si>
  <si>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</si>
  <si>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</si>
  <si>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</si>
  <si>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</si>
  <si>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</si>
  <si>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</si>
  <si>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</si>
  <si>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</si>
  <si>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</si>
  <si>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</si>
  <si>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</si>
  <si>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</si>
  <si>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</si>
  <si>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</si>
  <si>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</si>
  <si>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</si>
  <si>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</si>
  <si>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</si>
  <si>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</si>
  <si>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</si>
  <si>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</si>
  <si>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</si>
  <si>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</si>
  <si>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</si>
  <si>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</si>
  <si>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</si>
  <si>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</si>
  <si>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</si>
  <si>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</si>
  <si>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</si>
  <si>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</si>
  <si>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</si>
  <si>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</si>
  <si>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</si>
  <si>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</si>
  <si>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</si>
  <si>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</si>
  <si>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</si>
  <si>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</si>
  <si>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</si>
  <si>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</si>
  <si>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</si>
  <si>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</si>
  <si>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</si>
  <si>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</si>
  <si>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</si>
  <si>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</si>
  <si>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</si>
  <si>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</si>
  <si>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</si>
  <si>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</si>
  <si>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</si>
  <si>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</si>
  <si>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</si>
  <si>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</si>
  <si>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</si>
  <si>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</si>
  <si>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</si>
  <si>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</si>
  <si>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</si>
  <si>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</si>
  <si>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</si>
  <si>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</si>
  <si>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</si>
  <si>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</si>
  <si>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</si>
  <si>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</si>
  <si>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</si>
  <si>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</si>
  <si>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</si>
  <si>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</si>
  <si>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</si>
  <si>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</si>
  <si>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</si>
  <si>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</si>
  <si>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</si>
  <si>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</si>
  <si>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</si>
  <si>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</si>
  <si>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</si>
  <si>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</si>
  <si>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</si>
  <si>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</si>
  <si>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</si>
  <si>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</si>
  <si>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</si>
  <si>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</si>
  <si>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</si>
  <si>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</si>
  <si>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</si>
  <si>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</si>
  <si>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</si>
  <si>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</si>
  <si>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</si>
  <si>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</si>
  <si>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</si>
  <si>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</si>
  <si>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</si>
  <si>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</si>
  <si>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</si>
  <si>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</si>
  <si>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</si>
  <si>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</si>
  <si>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</si>
  <si>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</si>
  <si>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</si>
  <si>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</si>
  <si>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</si>
  <si>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</si>
  <si>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</si>
  <si>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</si>
  <si>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</si>
  <si>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</si>
  <si>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</si>
  <si>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</si>
  <si>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</si>
  <si>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</si>
  <si>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</si>
  <si>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</si>
  <si>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</si>
  <si>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</si>
  <si>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</si>
  <si>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</si>
  <si>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</si>
  <si>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</si>
  <si>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</si>
  <si>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</si>
  <si>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</si>
  <si>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</si>
  <si>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</si>
  <si>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</si>
  <si>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</si>
  <si>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</si>
  <si>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</si>
  <si>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</si>
  <si>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</si>
  <si>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</si>
  <si>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</si>
  <si>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</si>
  <si>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</si>
  <si>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</si>
  <si>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</si>
  <si>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</si>
  <si>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</si>
  <si>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</si>
  <si>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</si>
  <si>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</si>
  <si>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</si>
  <si>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</si>
  <si>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</si>
  <si>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</si>
  <si>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</si>
  <si>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</si>
  <si>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</si>
  <si>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</si>
  <si>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</si>
  <si>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</si>
  <si>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</si>
  <si>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</si>
  <si>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</si>
  <si>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</si>
  <si>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</si>
  <si>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</si>
  <si>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</si>
  <si>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</si>
  <si>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</si>
  <si>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</si>
  <si>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</si>
  <si>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</si>
  <si>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</si>
  <si>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</si>
  <si>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</si>
  <si>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</si>
  <si>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</si>
  <si>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</si>
  <si>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</si>
  <si>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</si>
  <si>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</si>
  <si>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</si>
  <si>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</si>
  <si>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</si>
  <si>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</si>
  <si>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</si>
  <si>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</si>
  <si>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</si>
  <si>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</si>
  <si>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</si>
  <si>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</si>
  <si>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</si>
  <si>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</si>
  <si>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</si>
  <si>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</si>
  <si>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</si>
  <si>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</si>
  <si>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</si>
  <si>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</si>
  <si>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</si>
  <si>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</si>
  <si>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</si>
  <si>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</si>
  <si>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</si>
  <si>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</si>
  <si>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</si>
  <si>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</si>
  <si>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</si>
  <si>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</si>
  <si>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</si>
  <si>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</si>
  <si>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</si>
  <si>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</si>
  <si>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</si>
  <si>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</si>
  <si>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</si>
  <si>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</si>
  <si>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</si>
  <si>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</si>
  <si>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</si>
  <si>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</si>
  <si>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</si>
  <si>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</si>
  <si>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</si>
  <si>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</si>
  <si>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</si>
  <si>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</si>
  <si>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</si>
  <si>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</si>
  <si>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</si>
  <si>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</si>
  <si>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</si>
  <si>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</si>
  <si>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</si>
  <si>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</si>
  <si>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</si>
  <si>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</si>
  <si>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</si>
  <si>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</si>
  <si>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</si>
  <si>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</si>
  <si>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</si>
  <si>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</si>
  <si>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</si>
  <si>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</si>
  <si>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</si>
  <si>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</si>
  <si>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</si>
  <si>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</si>
  <si>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</si>
  <si>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</si>
  <si>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</si>
  <si>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</si>
  <si>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</si>
  <si>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</si>
  <si>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</si>
  <si>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</si>
  <si>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</si>
  <si>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</si>
  <si>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</si>
  <si>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</si>
  <si>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</si>
  <si>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</si>
  <si>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</si>
  <si>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</si>
  <si>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</si>
  <si>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</si>
  <si>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</si>
  <si>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</si>
  <si>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</si>
  <si>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</si>
  <si>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</si>
  <si>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</si>
  <si>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</si>
  <si>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</si>
  <si>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</si>
  <si>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</si>
  <si>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</si>
  <si>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</si>
  <si>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</si>
  <si>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</si>
  <si>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</si>
  <si>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</si>
  <si>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</si>
  <si>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</si>
  <si>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</si>
  <si>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</si>
  <si>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</si>
  <si>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</si>
  <si>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</si>
  <si>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</si>
  <si>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</si>
  <si>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</si>
  <si>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</si>
  <si>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</si>
  <si>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</si>
  <si>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</si>
  <si>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</si>
  <si>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</si>
  <si>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</si>
  <si>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</si>
  <si>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</si>
  <si>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</si>
  <si>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</si>
  <si>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</si>
  <si>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</si>
  <si>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</si>
  <si>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</si>
  <si>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</si>
  <si>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</si>
  <si>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</si>
  <si>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</si>
  <si>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</si>
  <si>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</si>
  <si>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</si>
  <si>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</si>
  <si>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</si>
  <si>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</si>
  <si>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</si>
  <si>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</si>
  <si>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</si>
  <si>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</si>
  <si>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</si>
  <si>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</si>
  <si>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</si>
  <si>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</si>
  <si>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</si>
  <si>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</si>
  <si>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</si>
  <si>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</si>
  <si>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</si>
  <si>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</si>
  <si>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</si>
  <si>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</si>
  <si>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</si>
  <si>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</si>
  <si>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</si>
  <si>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</si>
  <si>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</si>
  <si>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</si>
  <si>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</si>
  <si>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</si>
  <si>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</si>
  <si>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</si>
  <si>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</si>
  <si>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</si>
  <si>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</si>
  <si>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</si>
  <si>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</si>
  <si>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</si>
  <si>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</si>
  <si>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</si>
  <si>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</si>
  <si>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</si>
  <si>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</si>
  <si>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</si>
  <si>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</si>
  <si>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</si>
  <si>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</si>
  <si>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</si>
  <si>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</si>
  <si>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</si>
  <si>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</si>
  <si>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</si>
  <si>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</si>
  <si>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</si>
  <si>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</si>
  <si>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</si>
  <si>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</si>
  <si>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</si>
  <si>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</si>
  <si>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</si>
  <si>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</si>
  <si>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</si>
  <si>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</si>
  <si>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</si>
  <si>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</si>
  <si>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</si>
  <si>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</si>
  <si>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</si>
  <si>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</si>
  <si>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</si>
  <si>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</si>
  <si>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</si>
  <si>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</si>
  <si>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</si>
  <si>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</si>
  <si>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</si>
  <si>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</si>
  <si>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</si>
  <si>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</si>
  <si>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</si>
  <si>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</si>
  <si>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</si>
  <si>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</si>
  <si>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</si>
  <si>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</si>
  <si>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</si>
  <si>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</si>
  <si>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</si>
  <si>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</si>
  <si>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</si>
  <si>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</si>
  <si>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</si>
  <si>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</si>
  <si>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</si>
  <si>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</si>
  <si>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</si>
  <si>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</si>
  <si>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</si>
  <si>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</si>
  <si>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</si>
  <si>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</si>
  <si>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</si>
  <si>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</si>
  <si>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</si>
  <si>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</si>
  <si>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</si>
  <si>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</si>
  <si>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</si>
  <si>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</si>
  <si>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</si>
  <si>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</si>
  <si>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</si>
  <si>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</si>
  <si>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</si>
  <si>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</si>
  <si>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</si>
  <si>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</si>
  <si>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</si>
  <si>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</si>
  <si>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</si>
  <si>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</si>
  <si>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</si>
  <si>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</si>
  <si>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</si>
  <si>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</si>
  <si>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</si>
  <si>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</si>
  <si>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</si>
  <si>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</si>
  <si>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</si>
  <si>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</si>
  <si>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</si>
  <si>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</si>
  <si>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</si>
  <si>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</si>
  <si>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</si>
  <si>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</si>
  <si>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</si>
  <si>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</si>
  <si>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</si>
  <si>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</si>
  <si>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</si>
  <si>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</si>
  <si>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</si>
  <si>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</si>
  <si>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</si>
  <si>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</si>
  <si>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</si>
  <si>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</si>
  <si>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</si>
  <si>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</si>
  <si>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</si>
  <si>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</si>
  <si>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</si>
  <si>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</si>
  <si>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</si>
  <si>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</si>
  <si>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</si>
  <si>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</si>
  <si>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</si>
  <si>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</si>
  <si>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</si>
  <si>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</si>
  <si>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</si>
  <si>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</si>
  <si>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</si>
  <si>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</si>
  <si>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</si>
  <si>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</si>
  <si>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</si>
  <si>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</si>
  <si>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</si>
  <si>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</si>
  <si>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</si>
  <si>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</si>
  <si>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</si>
  <si>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</si>
  <si>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</si>
  <si>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</si>
  <si>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</si>
  <si>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</si>
  <si>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</si>
  <si>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</si>
  <si>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</si>
  <si>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</si>
  <si>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</si>
  <si>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</si>
  <si>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</si>
  <si>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</si>
  <si>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</si>
  <si>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</si>
  <si>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</si>
  <si>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</si>
  <si>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</si>
  <si>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</si>
  <si>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</si>
  <si>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</si>
  <si>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</si>
  <si>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</si>
  <si>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</si>
  <si>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</si>
  <si>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</si>
  <si>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</si>
  <si>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</si>
  <si>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</si>
  <si>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</si>
  <si>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</si>
  <si>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</si>
  <si>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</si>
  <si>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</si>
  <si>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</si>
  <si>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</si>
  <si>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</si>
  <si>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</si>
  <si>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</si>
  <si>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</si>
  <si>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</si>
  <si>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</si>
  <si>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</si>
  <si>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</si>
  <si>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</si>
  <si>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</si>
  <si>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</si>
  <si>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</si>
  <si>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</si>
  <si>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</si>
  <si>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</si>
  <si>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</si>
  <si>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</si>
  <si>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</si>
  <si>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</si>
  <si>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</si>
  <si>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</si>
  <si>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</si>
  <si>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</si>
  <si>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</si>
  <si>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</si>
  <si>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</si>
  <si>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</si>
  <si>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</si>
  <si>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</si>
  <si>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</si>
  <si>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</si>
  <si>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</si>
  <si>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</si>
  <si>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</si>
  <si>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</si>
  <si>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</si>
  <si>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</si>
  <si>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</si>
  <si>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</si>
  <si>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</si>
  <si>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</si>
  <si>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</si>
  <si>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</si>
  <si>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</si>
  <si>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</si>
  <si>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</si>
  <si>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</si>
  <si>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</si>
  <si>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</si>
  <si>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</si>
  <si>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</si>
  <si>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</si>
  <si>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</si>
  <si>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</si>
  <si>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</si>
  <si>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</si>
  <si>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</si>
  <si>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</si>
  <si>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</si>
  <si>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</si>
  <si>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</si>
  <si>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</si>
  <si>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</si>
  <si>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</si>
  <si>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</si>
  <si>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</si>
  <si>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</si>
  <si>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</si>
  <si>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</si>
  <si>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</si>
  <si>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</si>
  <si>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</si>
  <si>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</si>
  <si>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</si>
  <si>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</si>
  <si>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</si>
  <si>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</si>
  <si>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</si>
  <si>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</si>
  <si>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</si>
  <si>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</si>
  <si>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</si>
  <si>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</si>
  <si>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</si>
  <si>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</si>
  <si>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</si>
  <si>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</si>
  <si>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</si>
  <si>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</si>
  <si>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</si>
  <si>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</si>
  <si>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</si>
  <si>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</si>
  <si>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</si>
  <si>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</si>
  <si>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</si>
  <si>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</si>
  <si>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</si>
  <si>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</si>
  <si>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</si>
  <si>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</si>
  <si>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</si>
  <si>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</si>
  <si>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</si>
  <si>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</si>
  <si>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</si>
  <si>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</si>
  <si>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</si>
  <si>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</si>
  <si>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</si>
  <si>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</si>
  <si>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</si>
  <si>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</si>
  <si>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</si>
  <si>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</si>
  <si>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</si>
  <si>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</si>
  <si>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</si>
  <si>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</si>
  <si>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</si>
  <si>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</si>
  <si>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</si>
  <si>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</si>
  <si>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</si>
  <si>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</si>
  <si>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</si>
  <si>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</si>
  <si>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</si>
  <si>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</si>
  <si>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</si>
  <si>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</si>
  <si>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</si>
  <si>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</si>
  <si>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</si>
  <si>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</si>
  <si>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</si>
  <si>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</si>
  <si>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</si>
  <si>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</si>
  <si>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</si>
  <si>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</si>
  <si>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</si>
  <si>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</si>
  <si>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</si>
  <si>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</si>
  <si>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</si>
  <si>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</si>
  <si>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</si>
  <si>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</si>
  <si>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</si>
  <si>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</si>
  <si>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</si>
  <si>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</si>
  <si>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</si>
  <si>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</si>
  <si>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</si>
  <si>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</si>
  <si>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</si>
  <si>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</si>
  <si>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</si>
  <si>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</si>
  <si>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</si>
  <si>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</si>
  <si>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</si>
  <si>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</si>
  <si>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</si>
  <si>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</si>
  <si>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</si>
  <si>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</si>
  <si>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</si>
  <si>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</si>
  <si>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</si>
  <si>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</si>
  <si>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</si>
  <si>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</si>
  <si>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</si>
  <si>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</si>
  <si>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</si>
  <si>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</si>
  <si>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</si>
  <si>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</si>
  <si>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</si>
  <si>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</si>
  <si>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</si>
  <si>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</si>
  <si>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</si>
  <si>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</si>
  <si>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</si>
  <si>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</si>
  <si>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</si>
  <si>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</si>
  <si>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</si>
  <si>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</si>
  <si>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</si>
  <si>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</si>
  <si>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</si>
  <si>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</si>
  <si>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</si>
  <si>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</si>
  <si>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</si>
  <si>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</si>
  <si>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</si>
  <si>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</si>
  <si>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</si>
  <si>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</si>
  <si>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</si>
  <si>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</si>
  <si>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</si>
  <si>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</si>
  <si>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</si>
  <si>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</si>
  <si>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</si>
  <si>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</si>
  <si>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</si>
  <si>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</si>
  <si>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</si>
  <si>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</si>
  <si>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</si>
  <si>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</si>
  <si>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</si>
  <si>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</si>
  <si>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</si>
  <si>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</si>
  <si>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</si>
  <si>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</si>
  <si>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</si>
  <si>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</si>
  <si>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</si>
  <si>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</si>
  <si>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</si>
  <si>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</si>
  <si>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</si>
  <si>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</si>
  <si>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</si>
  <si>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</si>
  <si>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</si>
  <si>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</si>
  <si>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</si>
  <si>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</si>
  <si>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</si>
  <si>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</si>
  <si>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</si>
  <si>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</si>
  <si>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</si>
  <si>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</si>
  <si>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</si>
  <si>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</si>
  <si>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</si>
  <si>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</si>
  <si>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</si>
  <si>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</si>
  <si>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</si>
  <si>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</si>
  <si>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</si>
  <si>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</si>
  <si>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</si>
  <si>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</si>
  <si>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</si>
  <si>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</si>
  <si>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</si>
  <si>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</si>
  <si>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</si>
  <si>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</si>
  <si>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</si>
  <si>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</si>
  <si>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</si>
  <si>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</si>
  <si>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</si>
  <si>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</si>
  <si>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</si>
  <si>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</si>
  <si>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</si>
  <si>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</si>
  <si>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</si>
  <si>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</si>
  <si>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</si>
  <si>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</si>
  <si>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</si>
  <si>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</si>
  <si>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</si>
  <si>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</si>
  <si>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</si>
  <si>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</si>
  <si>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</si>
  <si>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</si>
  <si>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</si>
  <si>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</si>
  <si>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</si>
  <si>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</si>
  <si>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</si>
  <si>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</si>
  <si>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</si>
  <si>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</si>
  <si>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</si>
  <si>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</si>
  <si>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</si>
  <si>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</si>
  <si>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</si>
  <si>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</si>
  <si>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</si>
  <si>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</si>
  <si>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</si>
  <si>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</si>
  <si>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</si>
  <si>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</si>
  <si>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</si>
  <si>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</si>
  <si>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</si>
  <si>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</si>
  <si>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</si>
  <si>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</si>
  <si>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</si>
  <si>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</si>
  <si>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</si>
  <si>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</si>
  <si>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</si>
  <si>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</si>
  <si>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</si>
  <si>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</si>
  <si>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</si>
  <si>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</si>
  <si>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</si>
  <si>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</si>
  <si>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</si>
  <si>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</si>
  <si>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</si>
  <si>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</si>
  <si>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</si>
  <si>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</si>
  <si>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</si>
  <si>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</si>
  <si>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</si>
  <si>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</si>
  <si>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</si>
  <si>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</si>
  <si>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</si>
  <si>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</si>
  <si>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</si>
  <si>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</si>
  <si>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</si>
  <si>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</si>
  <si>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</si>
  <si>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</si>
  <si>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</si>
  <si>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</si>
  <si>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</si>
  <si>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</si>
  <si>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</si>
  <si>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</si>
  <si>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</si>
  <si>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</si>
  <si>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</si>
  <si>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</si>
  <si>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</si>
  <si>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</si>
  <si>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</si>
  <si>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</si>
  <si>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</si>
  <si>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</si>
  <si>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</si>
  <si>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</si>
  <si>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</si>
  <si>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</si>
  <si>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</si>
  <si>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</si>
  <si>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</si>
  <si>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</si>
  <si>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</si>
  <si>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</si>
  <si>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</si>
  <si>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</si>
  <si>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</si>
  <si>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</si>
  <si>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</si>
  <si>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</si>
  <si>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</si>
  <si>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</si>
  <si>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</si>
  <si>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</si>
  <si>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</si>
  <si>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</si>
  <si>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</si>
  <si>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</si>
  <si>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</si>
  <si>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</si>
  <si>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</si>
  <si>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</si>
  <si>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</si>
  <si>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</si>
  <si>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</si>
  <si>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</si>
  <si>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</si>
  <si>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</si>
  <si>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</si>
  <si>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</si>
  <si>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</si>
  <si>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</si>
  <si>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</si>
  <si>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</si>
  <si>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</si>
  <si>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</si>
  <si>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</si>
  <si>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</si>
  <si>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</si>
  <si>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</si>
  <si>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</si>
  <si>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</si>
  <si>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</si>
  <si>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</si>
  <si>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</si>
  <si>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</si>
  <si>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</si>
  <si>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</si>
  <si>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</si>
  <si>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</si>
  <si>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</si>
  <si>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</si>
  <si>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</si>
  <si>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</si>
  <si>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</si>
  <si>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</si>
  <si>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</si>
  <si>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</si>
  <si>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</si>
  <si>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</si>
  <si>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</si>
  <si>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</si>
  <si>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</si>
  <si>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</si>
  <si>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</si>
  <si>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</si>
  <si>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</si>
  <si>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</si>
  <si>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</si>
  <si>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</si>
  <si>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</si>
  <si>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</si>
  <si>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</si>
  <si>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</si>
  <si>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</si>
  <si>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</si>
  <si>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</si>
  <si>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</si>
  <si>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</si>
  <si>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</si>
  <si>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</si>
  <si>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</si>
  <si>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</si>
  <si>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</si>
  <si>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</si>
  <si>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</si>
  <si>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</si>
  <si>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</si>
  <si>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</si>
  <si>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</si>
  <si>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</si>
  <si>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</si>
  <si>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</si>
  <si>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</si>
  <si>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</si>
  <si>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</si>
  <si>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</si>
  <si>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</si>
  <si>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</si>
  <si>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</si>
  <si>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</si>
  <si>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</si>
  <si>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</si>
  <si>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</si>
  <si>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</si>
  <si>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</si>
  <si>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</si>
  <si>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</si>
  <si>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</si>
  <si>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</si>
  <si>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</si>
  <si>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</si>
  <si>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</si>
  <si>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</si>
  <si>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</si>
  <si>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</si>
  <si>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</si>
  <si>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</si>
  <si>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</si>
  <si>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</si>
  <si>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</si>
  <si>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</si>
  <si>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</si>
  <si>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</si>
  <si>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</si>
  <si>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</si>
  <si>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</si>
  <si>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</si>
  <si>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</si>
  <si>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</si>
  <si>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</si>
  <si>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</si>
  <si>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</si>
  <si>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</si>
  <si>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</si>
  <si>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</si>
  <si>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</si>
  <si>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</si>
  <si>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</si>
  <si>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</si>
  <si>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</si>
  <si>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</si>
  <si>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</si>
  <si>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</si>
  <si>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</si>
  <si>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</si>
  <si>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</si>
  <si>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</si>
  <si>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</si>
  <si>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</si>
  <si>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</si>
  <si>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</si>
  <si>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</si>
  <si>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</si>
  <si>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</si>
  <si>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</si>
  <si>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</si>
  <si>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</si>
  <si>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</si>
  <si>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</si>
  <si>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</si>
  <si>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</si>
  <si>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</si>
  <si>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</si>
  <si>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</si>
  <si>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</si>
  <si>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</si>
  <si>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</si>
  <si>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</si>
  <si>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</si>
  <si>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</si>
  <si>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</si>
  <si>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</si>
  <si>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</si>
  <si>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</si>
  <si>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</si>
  <si>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</si>
  <si>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</si>
  <si>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</si>
  <si>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</si>
  <si>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</si>
  <si>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</si>
  <si>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</si>
  <si>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</si>
  <si>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</si>
  <si>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</si>
  <si>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</si>
  <si>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</si>
  <si>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</si>
  <si>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</si>
  <si>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</si>
  <si>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</si>
  <si>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</si>
  <si>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</si>
  <si>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</si>
  <si>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</si>
  <si>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</si>
  <si>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</si>
  <si>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</si>
  <si>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</si>
  <si>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</si>
  <si>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</si>
  <si>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</si>
  <si>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</si>
  <si>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</si>
  <si>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</si>
  <si>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</si>
  <si>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</si>
  <si>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</si>
  <si>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</si>
  <si>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</si>
  <si>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</si>
  <si>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</si>
  <si>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</si>
  <si>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</si>
  <si>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</si>
  <si>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</si>
  <si>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</si>
  <si>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</si>
  <si>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</si>
  <si>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</si>
  <si>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</si>
  <si>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</si>
  <si>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</si>
  <si>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</si>
  <si>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</si>
  <si>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</si>
  <si>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</si>
  <si>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</si>
  <si>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</si>
  <si>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</si>
  <si>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</si>
  <si>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</si>
  <si>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</si>
  <si>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</si>
  <si>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</si>
  <si>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</si>
  <si>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</si>
  <si>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</si>
  <si>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</si>
  <si>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</si>
  <si>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</si>
  <si>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</si>
  <si>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</si>
  <si>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</si>
  <si>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</si>
  <si>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</si>
  <si>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</si>
  <si>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</si>
  <si>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</si>
  <si>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</si>
  <si>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</si>
  <si>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</si>
  <si>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</si>
  <si>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</si>
  <si>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</si>
  <si>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</si>
  <si>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</si>
  <si>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</si>
  <si>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</si>
  <si>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</si>
  <si>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</si>
  <si>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</si>
  <si>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</si>
  <si>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</si>
  <si>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</si>
  <si>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</si>
  <si>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</si>
  <si>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</si>
  <si>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</si>
  <si>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</si>
  <si>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</si>
  <si>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</si>
  <si>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</si>
  <si>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</si>
  <si>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</si>
  <si>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</si>
  <si>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</si>
  <si>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</si>
  <si>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</si>
  <si>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</si>
  <si>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</si>
  <si>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</si>
  <si>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</si>
  <si>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</si>
  <si>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</si>
  <si>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</si>
  <si>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</si>
  <si>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</si>
  <si>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</si>
  <si>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</si>
  <si>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</si>
  <si>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</si>
  <si>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</si>
  <si>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</si>
  <si>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</si>
  <si>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</si>
  <si>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</si>
  <si>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</si>
  <si>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</si>
  <si>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</si>
  <si>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</si>
  <si>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</si>
  <si>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</si>
  <si>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</si>
  <si>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</si>
  <si>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</si>
  <si>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</si>
  <si>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</si>
  <si>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</si>
  <si>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</si>
  <si>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</si>
  <si>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</si>
  <si>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</si>
  <si>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</si>
  <si>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</si>
  <si>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</si>
  <si>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</si>
  <si>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</si>
  <si>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</si>
  <si>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</si>
  <si>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</si>
  <si>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</si>
  <si>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</si>
  <si>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</si>
  <si>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</si>
  <si>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</si>
  <si>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</si>
  <si>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</si>
  <si>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</si>
  <si>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</si>
  <si>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</si>
  <si>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</si>
  <si>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</si>
  <si>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</si>
  <si>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</si>
  <si>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</si>
  <si>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</si>
  <si>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</si>
  <si>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</si>
  <si>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</si>
  <si>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</si>
  <si>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</si>
  <si>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</si>
  <si>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</si>
  <si>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</si>
  <si>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</si>
  <si>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</si>
  <si>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</si>
  <si>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</si>
  <si>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</si>
  <si>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</si>
  <si>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</si>
  <si>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</si>
  <si>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</si>
  <si>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</si>
  <si>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</si>
  <si>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</si>
  <si>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</si>
  <si>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</si>
  <si>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</si>
  <si>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</si>
  <si>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</si>
  <si>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</si>
  <si>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</si>
  <si>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</si>
  <si>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</si>
  <si>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</si>
  <si>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</si>
  <si>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</si>
  <si>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</si>
  <si>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</si>
  <si>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</si>
  <si>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</si>
  <si>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</si>
  <si>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</si>
  <si>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</si>
  <si>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</si>
  <si>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</si>
  <si>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</si>
  <si>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</si>
  <si>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</si>
  <si>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</si>
  <si>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</si>
  <si>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</si>
  <si>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</si>
  <si>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</si>
  <si>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</si>
  <si>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</si>
  <si>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</si>
  <si>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</si>
  <si>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</si>
  <si>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</si>
  <si>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</si>
  <si>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</si>
  <si>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</si>
  <si>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</si>
  <si>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</si>
  <si>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</si>
  <si>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</si>
  <si>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</si>
  <si>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</si>
  <si>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</si>
  <si>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</si>
  <si>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</si>
  <si>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</si>
  <si>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</si>
  <si>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</si>
  <si>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</si>
  <si>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</si>
  <si>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</si>
  <si>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</si>
  <si>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</si>
  <si>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</si>
  <si>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</si>
  <si>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</si>
  <si>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</si>
  <si>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</si>
  <si>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</si>
  <si>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</si>
  <si>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</si>
  <si>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</si>
  <si>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</si>
  <si>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</si>
  <si>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</si>
  <si>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</si>
  <si>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</si>
  <si>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</si>
  <si>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</si>
  <si>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</si>
  <si>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</si>
  <si>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</si>
  <si>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</si>
  <si>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</si>
  <si>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</si>
  <si>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</si>
  <si>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</si>
  <si>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</si>
  <si>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</si>
  <si>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</si>
  <si>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</si>
  <si>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</si>
  <si>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</si>
  <si>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</si>
  <si>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</si>
  <si>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</si>
  <si>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</si>
  <si>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</si>
  <si>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</si>
  <si>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</si>
  <si>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</si>
  <si>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</si>
  <si>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</si>
  <si>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</si>
  <si>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</si>
  <si>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</si>
  <si>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</si>
  <si>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</si>
  <si>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</si>
  <si>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</si>
  <si>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</si>
  <si>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</si>
  <si>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</si>
  <si>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</si>
  <si>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</si>
  <si>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</si>
  <si>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</si>
  <si>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</si>
  <si>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</si>
  <si>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</si>
  <si>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</si>
  <si>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</si>
  <si>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</si>
  <si>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</si>
  <si>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</si>
  <si>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</si>
  <si>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</si>
  <si>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</si>
  <si>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</si>
  <si>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</si>
  <si>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</si>
  <si>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</si>
  <si>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</si>
  <si>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</si>
  <si>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</si>
  <si>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</si>
  <si>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</si>
  <si>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</si>
  <si>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</si>
  <si>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</si>
  <si>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</si>
  <si>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</si>
  <si>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</si>
  <si>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</si>
  <si>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</si>
  <si>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</si>
  <si>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</si>
  <si>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</si>
  <si>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</si>
  <si>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</si>
  <si>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</si>
  <si>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</si>
  <si>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</si>
  <si>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</si>
  <si>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</si>
  <si>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</si>
  <si>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</si>
  <si>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</si>
  <si>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</si>
  <si>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</si>
  <si>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</si>
  <si>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</si>
  <si>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</si>
  <si>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</si>
  <si>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</si>
  <si>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</si>
  <si>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</si>
  <si>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</si>
  <si>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</si>
  <si>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</si>
  <si>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</si>
  <si>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</si>
  <si>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</si>
  <si>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</si>
  <si>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</si>
  <si>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</si>
  <si>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</si>
  <si>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</si>
  <si>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</si>
  <si>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</si>
  <si>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</si>
  <si>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</si>
  <si>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</si>
  <si>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</si>
  <si>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</si>
  <si>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</si>
  <si>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</si>
  <si>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</si>
  <si>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</si>
  <si>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</si>
  <si>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</si>
  <si>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</si>
  <si>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</si>
  <si>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</si>
  <si>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</si>
  <si>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</si>
  <si>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</si>
  <si>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</si>
  <si>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</si>
  <si>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</si>
  <si>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</si>
  <si>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</si>
  <si>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</si>
  <si>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</si>
  <si>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</si>
  <si>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</si>
  <si>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</si>
  <si>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</si>
  <si>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</si>
  <si>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</si>
  <si>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</si>
  <si>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</si>
  <si>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</si>
  <si>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</si>
  <si>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</si>
  <si>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</si>
  <si>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</si>
  <si>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</si>
  <si>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</si>
  <si>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</si>
  <si>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</si>
  <si>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</si>
  <si>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</si>
  <si>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</si>
  <si>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</si>
  <si>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</si>
  <si>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</si>
  <si>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</si>
  <si>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</si>
  <si>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</si>
  <si>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</si>
  <si>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</si>
  <si>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</si>
  <si>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</si>
  <si>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</si>
  <si>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</si>
  <si>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</si>
  <si>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</si>
  <si>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</si>
  <si>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</si>
  <si>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</si>
  <si>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</si>
  <si>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</si>
  <si>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</si>
  <si>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</si>
  <si>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</si>
  <si>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</si>
  <si>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</si>
  <si>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</si>
  <si>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</si>
  <si>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</si>
  <si>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</si>
  <si>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</si>
  <si>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</si>
  <si>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</si>
  <si>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</si>
  <si>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</si>
  <si>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</si>
  <si>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</si>
  <si>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</si>
  <si>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</si>
  <si>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</si>
  <si>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</si>
  <si>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</si>
  <si>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</si>
  <si>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</si>
  <si>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</si>
  <si>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</si>
  <si>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</si>
  <si>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</si>
  <si>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</si>
  <si>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</si>
  <si>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</si>
  <si>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</si>
  <si>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</si>
  <si>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</si>
  <si>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</si>
  <si>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</si>
  <si>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</si>
  <si>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</si>
  <si>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</si>
  <si>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</si>
  <si>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</si>
  <si>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</si>
  <si>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</si>
  <si>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</si>
  <si>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</si>
  <si>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</si>
  <si>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</si>
  <si>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</si>
  <si>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</si>
  <si>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</si>
  <si>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</si>
  <si>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</si>
  <si>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</si>
  <si>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</si>
  <si>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</si>
  <si>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</si>
  <si>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</si>
  <si>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</si>
  <si>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</si>
  <si>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</si>
  <si>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</si>
  <si>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</si>
  <si>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</si>
  <si>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</si>
  <si>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</si>
  <si>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</si>
  <si>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</si>
  <si>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</si>
  <si>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</si>
  <si>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</si>
  <si>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</si>
  <si>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</si>
  <si>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</si>
  <si>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</si>
  <si>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</si>
  <si>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</si>
  <si>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</si>
  <si>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</si>
  <si>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</si>
  <si>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</si>
  <si>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</si>
  <si>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</si>
  <si>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</si>
  <si>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</si>
  <si>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</si>
  <si>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</si>
  <si>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</si>
  <si>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</si>
  <si>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</si>
  <si>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</si>
  <si>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</si>
  <si>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</si>
  <si>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</si>
  <si>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</si>
  <si>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</si>
  <si>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</si>
  <si>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</si>
  <si>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</si>
  <si>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</si>
  <si>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</si>
  <si>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</si>
  <si>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</si>
  <si>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</si>
  <si>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</si>
  <si>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</si>
  <si>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</si>
  <si>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</si>
  <si>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</si>
  <si>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</si>
  <si>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</si>
  <si>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</si>
  <si>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</si>
  <si>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</si>
  <si>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</si>
  <si>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</si>
  <si>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</si>
  <si>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</si>
  <si>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</si>
  <si>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</si>
  <si>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</si>
  <si>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</si>
  <si>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</si>
  <si>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</si>
  <si>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</si>
  <si>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</si>
  <si>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</si>
  <si>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</si>
  <si>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</si>
  <si>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</si>
  <si>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</si>
  <si>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</si>
  <si>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</si>
  <si>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</si>
  <si>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</si>
  <si>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</si>
  <si>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</si>
  <si>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</si>
  <si>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</si>
  <si>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</si>
  <si>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</si>
  <si>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</si>
  <si>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</si>
  <si>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</si>
  <si>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</si>
  <si>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</si>
  <si>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</si>
  <si>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</si>
  <si>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</si>
  <si>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</si>
  <si>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</si>
  <si>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</si>
  <si>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</si>
  <si>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</si>
  <si>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</si>
  <si>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</si>
  <si>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</si>
  <si>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</si>
  <si>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</si>
  <si>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</si>
  <si>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</si>
  <si>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</si>
  <si>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</si>
  <si>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</si>
  <si>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</si>
  <si>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</si>
  <si>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</si>
  <si>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</si>
  <si>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</si>
  <si>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</si>
  <si>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</si>
  <si>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</si>
  <si>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</si>
  <si>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</si>
  <si>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</si>
  <si>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</si>
  <si>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</si>
  <si>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</si>
  <si>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</si>
  <si>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</si>
  <si>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</si>
  <si>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</si>
  <si>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</si>
  <si>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</si>
  <si>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</si>
  <si>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</si>
  <si>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</si>
  <si>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</si>
  <si>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</si>
  <si>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</si>
  <si>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</si>
  <si>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</si>
  <si>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</si>
  <si>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</si>
  <si>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</si>
  <si>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</si>
  <si>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</si>
  <si>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</si>
  <si>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</si>
  <si>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</si>
  <si>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</si>
  <si>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</si>
  <si>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</si>
  <si>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</si>
  <si>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</si>
  <si>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</si>
  <si>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</si>
  <si>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</si>
  <si>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</si>
  <si>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</si>
  <si>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</si>
  <si>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</si>
  <si>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</si>
  <si>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</si>
  <si>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</si>
  <si>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</si>
  <si>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</si>
  <si>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</si>
  <si>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</si>
  <si>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</si>
  <si>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</si>
  <si>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</si>
  <si>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</si>
  <si>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</si>
  <si>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</si>
  <si>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</si>
  <si>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</si>
  <si>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</si>
  <si>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</si>
  <si>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</si>
  <si>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</si>
  <si>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</si>
  <si>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</si>
  <si>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</si>
  <si>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</si>
  <si>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</si>
  <si>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</si>
  <si>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</si>
  <si>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</si>
  <si>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</si>
  <si>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</si>
  <si>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</si>
  <si>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</si>
  <si>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</si>
  <si>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</si>
  <si>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</si>
  <si>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</si>
  <si>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</si>
  <si>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</si>
  <si>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</si>
  <si>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</si>
  <si>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</si>
  <si>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</si>
  <si>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</si>
  <si>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</si>
  <si>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</si>
  <si>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</si>
  <si>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</si>
  <si>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</si>
  <si>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</si>
  <si>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</si>
  <si>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</si>
  <si>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</si>
  <si>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</si>
  <si>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</si>
  <si>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</si>
  <si>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</si>
  <si>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</si>
  <si>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</si>
  <si>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</si>
  <si>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</si>
  <si>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</si>
  <si>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</si>
  <si>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</si>
  <si>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</si>
  <si>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</si>
  <si>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</si>
  <si>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</si>
  <si>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</si>
  <si>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</si>
  <si>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</si>
  <si>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</si>
  <si>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</si>
  <si>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</si>
  <si>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</si>
  <si>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</si>
  <si>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</si>
  <si>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</si>
  <si>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</si>
  <si>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</si>
  <si>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</si>
  <si>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</si>
  <si>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</si>
  <si>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</si>
  <si>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</si>
  <si>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</si>
  <si>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</si>
  <si>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</si>
  <si>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</si>
  <si>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</si>
  <si>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</si>
  <si>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</si>
  <si>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</si>
  <si>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</si>
  <si>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</si>
  <si>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</si>
  <si>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</si>
  <si>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</si>
  <si>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</si>
  <si>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</si>
  <si>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</si>
  <si>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</si>
  <si>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</si>
  <si>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</si>
  <si>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</si>
  <si>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</si>
  <si>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</si>
  <si>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</si>
  <si>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</si>
  <si>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</si>
  <si>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</si>
  <si>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</si>
  <si>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</si>
  <si>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</si>
  <si>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</si>
  <si>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</si>
  <si>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</si>
  <si>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</si>
  <si>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</si>
  <si>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</si>
  <si>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</si>
  <si>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</si>
  <si>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</si>
  <si>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</si>
  <si>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</si>
  <si>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</si>
  <si>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</si>
  <si>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</si>
  <si>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</si>
  <si>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</si>
  <si>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</si>
  <si>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</si>
  <si>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</si>
  <si>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</si>
  <si>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</si>
  <si>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</si>
  <si>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</si>
  <si>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</si>
  <si>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</si>
  <si>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</si>
  <si>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</si>
  <si>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</si>
  <si>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</si>
  <si>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</si>
  <si>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</si>
  <si>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</si>
  <si>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</si>
  <si>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</si>
  <si>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</si>
  <si>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</si>
  <si>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</si>
  <si>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</si>
  <si>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</si>
  <si>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</si>
  <si>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</si>
  <si>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</si>
  <si>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</si>
  <si>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</si>
  <si>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</si>
  <si>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</si>
  <si>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</si>
  <si>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</si>
  <si>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</si>
  <si>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</si>
  <si>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</si>
  <si>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</si>
  <si>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</si>
  <si>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</si>
  <si>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</si>
  <si>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</si>
  <si>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</si>
  <si>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</si>
  <si>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</si>
  <si>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</si>
  <si>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</si>
  <si>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</si>
  <si>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</si>
  <si>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</si>
  <si>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</si>
  <si>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</si>
  <si>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</si>
  <si>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</si>
  <si>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</si>
  <si>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</si>
  <si>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</si>
  <si>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</si>
  <si>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</si>
  <si>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</si>
  <si>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</si>
  <si>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</si>
  <si>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</si>
  <si>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</si>
  <si>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</si>
  <si>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</si>
  <si>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</si>
  <si>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</si>
  <si>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</si>
  <si>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</si>
  <si>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</si>
  <si>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</si>
  <si>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</si>
  <si>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</si>
  <si>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</si>
  <si>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</si>
  <si>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</si>
  <si>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</si>
  <si>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</si>
  <si>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</si>
  <si>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</si>
  <si>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</si>
  <si>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</si>
  <si>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</si>
  <si>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</si>
  <si>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</si>
  <si>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</si>
  <si>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</si>
  <si>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</si>
  <si>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</si>
  <si>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</si>
  <si>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</si>
  <si>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</si>
  <si>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</si>
  <si>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</si>
  <si>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</si>
  <si>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</si>
  <si>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</si>
  <si>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</si>
  <si>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</si>
  <si>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</si>
  <si>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</si>
  <si>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</si>
  <si>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</si>
  <si>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</si>
  <si>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</si>
  <si>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</si>
  <si>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</si>
  <si>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</si>
  <si>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</si>
  <si>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</si>
  <si>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</si>
  <si>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</si>
  <si>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</si>
  <si>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</si>
  <si>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</si>
  <si>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</si>
  <si>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</si>
  <si>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</si>
  <si>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</si>
  <si>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</si>
  <si>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</si>
  <si>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</si>
  <si>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</si>
  <si>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</si>
  <si>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</si>
  <si>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</si>
  <si>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</si>
  <si>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</si>
  <si>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</si>
  <si>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</si>
  <si>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</si>
  <si>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</si>
  <si>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</si>
  <si>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</si>
  <si>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</si>
  <si>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</si>
  <si>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</si>
  <si>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</si>
  <si>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</si>
  <si>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</si>
  <si>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</si>
  <si>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</si>
  <si>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</si>
  <si>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</si>
  <si>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</si>
  <si>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</si>
  <si>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</si>
  <si>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</si>
  <si>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</si>
  <si>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</si>
  <si>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</si>
  <si>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</si>
  <si>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</si>
  <si>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</si>
  <si>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</si>
  <si>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</si>
  <si>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</si>
  <si>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</si>
  <si>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</si>
  <si>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</si>
  <si>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</si>
  <si>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</si>
  <si>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</si>
  <si>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</si>
  <si>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</si>
  <si>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</si>
  <si>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</si>
  <si>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</si>
  <si>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</si>
  <si>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</si>
  <si>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</si>
  <si>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</si>
  <si>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</si>
  <si>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</si>
  <si>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</si>
  <si>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</si>
  <si>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</si>
  <si>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</si>
  <si>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</si>
  <si>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</si>
  <si>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</si>
  <si>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</si>
  <si>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</si>
  <si>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</si>
  <si>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</si>
  <si>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</si>
  <si>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</si>
  <si>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</si>
  <si>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</si>
  <si>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</si>
  <si>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</si>
  <si>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</si>
  <si>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</si>
  <si>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</si>
  <si>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</si>
  <si>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</si>
  <si>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</si>
  <si>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</si>
  <si>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</si>
  <si>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</si>
  <si>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</si>
  <si>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</si>
  <si>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</si>
  <si>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</si>
  <si>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</si>
  <si>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</si>
  <si>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</si>
  <si>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</si>
  <si>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</si>
  <si>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</si>
  <si>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</si>
  <si>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</si>
  <si>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</si>
  <si>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</si>
  <si>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</si>
  <si>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</si>
  <si>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</si>
  <si>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</si>
  <si>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</si>
  <si>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</si>
  <si>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</si>
  <si>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</si>
  <si>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</si>
  <si>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</si>
  <si>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</si>
  <si>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</si>
  <si>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</si>
  <si>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</si>
  <si>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</si>
  <si>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</si>
  <si>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</si>
  <si>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</si>
  <si>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</si>
  <si>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</si>
  <si>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</si>
  <si>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</si>
  <si>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</si>
  <si>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</si>
  <si>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</si>
  <si>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</si>
  <si>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</si>
  <si>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</si>
  <si>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</si>
  <si>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</si>
  <si>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</si>
  <si>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</si>
  <si>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</si>
  <si>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</si>
  <si>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</si>
  <si>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</si>
  <si>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</si>
  <si>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</si>
  <si>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</si>
  <si>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</si>
  <si>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</si>
  <si>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</si>
  <si>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</si>
  <si>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</si>
  <si>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</si>
  <si>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</si>
  <si>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</si>
  <si>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</si>
  <si>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</si>
  <si>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</si>
  <si>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</si>
  <si>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</si>
  <si>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</si>
  <si>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</si>
  <si>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</si>
  <si>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</si>
  <si>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</si>
  <si>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</si>
  <si>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</si>
  <si>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</si>
  <si>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</si>
  <si>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</si>
  <si>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</si>
  <si>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</si>
  <si>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</si>
  <si>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</si>
  <si>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</si>
  <si>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</si>
  <si>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</si>
  <si>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</si>
  <si>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</si>
  <si>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</si>
  <si>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</si>
  <si>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</si>
  <si>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</si>
  <si>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</si>
  <si>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</si>
  <si>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</si>
  <si>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</si>
  <si>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</si>
  <si>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</si>
  <si>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</si>
  <si>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</si>
  <si>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</si>
  <si>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</si>
  <si>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</si>
  <si>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</si>
  <si>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</si>
  <si>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</si>
  <si>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</si>
  <si>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</si>
  <si>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</si>
  <si>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</si>
  <si>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</si>
  <si>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</si>
  <si>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</si>
  <si>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</si>
  <si>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</si>
  <si>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</si>
  <si>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</si>
  <si>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</si>
  <si>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</si>
  <si>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</si>
  <si>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</si>
  <si>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</si>
  <si>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</si>
  <si>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</si>
  <si>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</si>
  <si>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</si>
  <si>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</si>
  <si>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</si>
  <si>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</si>
  <si>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</si>
  <si>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</si>
  <si>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</si>
  <si>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</si>
  <si>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</si>
  <si>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</si>
  <si>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</si>
  <si>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</si>
  <si>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</si>
  <si>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</si>
  <si>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</si>
  <si>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</si>
  <si>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</si>
  <si>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</si>
  <si>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</si>
  <si>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</si>
  <si>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</si>
  <si>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</si>
  <si>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</si>
  <si>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</si>
  <si>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</si>
  <si>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</si>
  <si>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</si>
  <si>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</si>
  <si>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</si>
  <si>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</si>
  <si>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</si>
  <si>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</si>
  <si>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</si>
  <si>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</si>
  <si>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</si>
  <si>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</si>
  <si>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</si>
  <si>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</si>
  <si>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</si>
  <si>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</si>
  <si>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</si>
  <si>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</si>
  <si>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</si>
  <si>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</si>
  <si>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</si>
  <si>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</si>
  <si>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</si>
  <si>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</si>
  <si>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</si>
  <si>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</si>
  <si>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</si>
  <si>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</si>
  <si>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</si>
  <si>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</si>
  <si>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</si>
  <si>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</si>
  <si>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</si>
  <si>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</si>
  <si>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</si>
  <si>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</si>
  <si>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</si>
  <si>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</si>
  <si>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</si>
  <si>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</si>
  <si>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</si>
  <si>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</si>
  <si>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</si>
  <si>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</si>
  <si>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</si>
  <si>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</si>
  <si>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</si>
  <si>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</si>
  <si>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</si>
  <si>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</si>
  <si>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</si>
  <si>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</si>
  <si>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</si>
  <si>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</si>
  <si>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</si>
  <si>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</si>
  <si>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</si>
  <si>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</si>
  <si>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</si>
  <si>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</si>
  <si>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</si>
  <si>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</si>
  <si>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</si>
  <si>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</si>
  <si>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</si>
  <si>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</si>
  <si>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</si>
  <si>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</si>
  <si>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</si>
  <si>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</si>
  <si>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</si>
  <si>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</si>
  <si>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</si>
  <si>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</si>
  <si>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</si>
  <si>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</si>
  <si>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</si>
  <si>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</si>
  <si>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</si>
  <si>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</si>
  <si>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</si>
  <si>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</si>
  <si>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</si>
  <si>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</si>
  <si>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</si>
  <si>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</si>
  <si>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</si>
  <si>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</si>
  <si>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</si>
  <si>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</si>
  <si>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</si>
  <si>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</si>
  <si>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</si>
  <si>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</si>
  <si>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</si>
  <si>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</si>
  <si>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</si>
  <si>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</si>
  <si>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</si>
  <si>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</si>
  <si>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</si>
  <si>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</si>
  <si>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</si>
  <si>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</si>
  <si>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</si>
  <si>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</si>
  <si>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</si>
  <si>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</si>
  <si>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</si>
  <si>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</si>
  <si>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</si>
  <si>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</si>
  <si>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</si>
  <si>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</si>
  <si>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</si>
  <si>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</si>
  <si>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</si>
  <si>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</si>
  <si>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</si>
  <si>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</si>
  <si>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</si>
  <si>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</si>
  <si>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</si>
  <si>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</si>
  <si>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</si>
  <si>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</si>
  <si>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</si>
  <si>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</si>
  <si>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</si>
  <si>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</si>
  <si>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</si>
  <si>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</si>
  <si>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</si>
  <si>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</si>
  <si>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</si>
  <si>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</si>
  <si>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</si>
  <si>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</si>
  <si>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</si>
  <si>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</si>
  <si>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</si>
  <si>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</si>
  <si>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</si>
  <si>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</si>
  <si>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</si>
  <si>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</si>
  <si>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</si>
  <si>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</si>
  <si>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</si>
  <si>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</si>
  <si>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</si>
  <si>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</si>
  <si>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</si>
  <si>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</si>
  <si>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</si>
  <si>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</si>
  <si>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</si>
  <si>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</si>
  <si>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</si>
  <si>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</si>
  <si>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</si>
  <si>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</si>
  <si>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</si>
  <si>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</si>
  <si>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</si>
  <si>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</si>
  <si>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</si>
  <si>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</si>
  <si>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</si>
  <si>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</si>
  <si>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</si>
  <si>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</si>
  <si>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</si>
  <si>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</si>
  <si>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</si>
  <si>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</si>
  <si>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</si>
  <si>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</si>
  <si>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</si>
  <si>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</si>
  <si>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</si>
  <si>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</si>
  <si>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</si>
  <si>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</si>
  <si>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</si>
  <si>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</si>
  <si>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</si>
  <si>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</si>
  <si>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</si>
  <si>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</si>
  <si>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</si>
  <si>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</si>
  <si>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</si>
  <si>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</si>
  <si>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</si>
  <si>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</si>
  <si>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</si>
  <si>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</si>
  <si>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</si>
  <si>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</si>
  <si>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</si>
  <si>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</si>
  <si>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</si>
  <si>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</si>
  <si>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</si>
  <si>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</si>
  <si>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</si>
  <si>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</si>
  <si>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</si>
  <si>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</si>
  <si>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</si>
  <si>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</si>
  <si>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</si>
  <si>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</si>
  <si>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</si>
  <si>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</si>
  <si>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</si>
  <si>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</si>
  <si>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</si>
  <si>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</si>
  <si>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</si>
  <si>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</si>
  <si>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</si>
  <si>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</si>
  <si>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</si>
  <si>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</si>
  <si>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</si>
  <si>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</si>
  <si>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</si>
  <si>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</si>
  <si>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</si>
  <si>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</si>
  <si>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</si>
  <si>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</si>
  <si>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</si>
  <si>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</si>
  <si>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</si>
  <si>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</si>
  <si>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</si>
  <si>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</si>
  <si>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</si>
  <si>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</si>
  <si>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</si>
  <si>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</si>
  <si>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</si>
  <si>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</si>
  <si>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</si>
  <si>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</si>
  <si>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</si>
  <si>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</si>
  <si>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</si>
  <si>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</si>
  <si>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</si>
  <si>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</si>
  <si>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</si>
  <si>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</si>
  <si>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</si>
  <si>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</si>
  <si>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</si>
  <si>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</si>
  <si>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</si>
  <si>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</si>
  <si>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</si>
  <si>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</si>
  <si>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</si>
  <si>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</si>
  <si>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</si>
  <si>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</si>
  <si>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</si>
  <si>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</si>
  <si>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</si>
  <si>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</si>
  <si>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</si>
  <si>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</si>
  <si>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</si>
  <si>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</si>
  <si>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</si>
  <si>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</si>
  <si>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</si>
  <si>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</si>
  <si>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</si>
  <si>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</si>
  <si>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</si>
  <si>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</si>
  <si>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</si>
  <si>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</si>
  <si>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</si>
  <si>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</si>
  <si>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</si>
  <si>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</si>
  <si>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</si>
  <si>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</si>
  <si>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</si>
  <si>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</si>
  <si>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</si>
  <si>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</si>
  <si>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</si>
  <si>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</si>
  <si>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</si>
  <si>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</si>
  <si>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</si>
  <si>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</si>
  <si>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</si>
  <si>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</si>
  <si>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</si>
  <si>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</si>
  <si>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</si>
  <si>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</si>
  <si>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</si>
  <si>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</si>
  <si>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</si>
  <si>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</si>
  <si>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</si>
  <si>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</si>
  <si>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</si>
  <si>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</si>
  <si>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</si>
  <si>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</si>
  <si>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</si>
  <si>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</si>
  <si>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</si>
  <si>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</si>
  <si>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</si>
  <si>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</si>
  <si>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</si>
  <si>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</si>
  <si>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</si>
  <si>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</si>
  <si>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</si>
  <si>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</si>
  <si>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</si>
  <si>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</si>
  <si>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</si>
  <si>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</si>
  <si>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</si>
  <si>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</si>
  <si>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</si>
  <si>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</si>
  <si>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</si>
  <si>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</si>
  <si>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</si>
  <si>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</si>
  <si>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</si>
  <si>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</si>
  <si>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</si>
  <si>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</si>
  <si>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</si>
  <si>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</si>
  <si>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</si>
  <si>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</si>
  <si>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</si>
  <si>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</si>
  <si>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</si>
  <si>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</si>
  <si>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</si>
  <si>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</si>
  <si>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</si>
  <si>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</si>
  <si>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</si>
  <si>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</si>
  <si>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</si>
  <si>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</si>
  <si>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</si>
  <si>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</si>
  <si>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</si>
  <si>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</si>
  <si>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</si>
  <si>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</si>
  <si>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</si>
  <si>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</si>
  <si>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</si>
  <si>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</si>
  <si>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</si>
  <si>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</si>
  <si>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</si>
  <si>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</si>
  <si>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</si>
  <si>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</si>
  <si>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</si>
  <si>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</si>
  <si>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</si>
  <si>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</si>
  <si>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</si>
  <si>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</si>
  <si>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</si>
  <si>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</si>
  <si>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</si>
  <si>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</si>
  <si>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</si>
  <si>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</si>
  <si>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</si>
  <si>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</si>
  <si>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</si>
  <si>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</si>
  <si>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</si>
  <si>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</si>
  <si>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</si>
  <si>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</si>
  <si>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</si>
  <si>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</si>
  <si>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</si>
  <si>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</si>
  <si>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</si>
  <si>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</si>
  <si>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</si>
  <si>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</si>
  <si>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</si>
  <si>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</si>
  <si>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</si>
  <si>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</si>
  <si>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</si>
  <si>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</si>
  <si>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</si>
  <si>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</si>
  <si>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</si>
  <si>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</si>
  <si>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</si>
  <si>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</si>
  <si>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</si>
  <si>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</si>
  <si>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</si>
  <si>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</si>
  <si>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</si>
  <si>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</si>
  <si>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</si>
  <si>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</si>
  <si>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</si>
  <si>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</si>
  <si>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</si>
  <si>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</si>
  <si>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</si>
  <si>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</si>
  <si>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</si>
  <si>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</si>
  <si>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</si>
  <si>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</si>
  <si>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</si>
  <si>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</si>
  <si>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</si>
  <si>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</si>
  <si>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</si>
  <si>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</si>
  <si>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</si>
  <si>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</si>
  <si>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</si>
  <si>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</si>
  <si>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</si>
  <si>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</si>
  <si>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</si>
  <si>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</si>
  <si>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</si>
  <si>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</si>
  <si>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</si>
  <si>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</si>
  <si>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</si>
  <si>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</si>
  <si>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</si>
  <si>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</si>
  <si>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</si>
  <si>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</si>
  <si>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</si>
  <si>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</si>
  <si>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</si>
  <si>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</si>
  <si>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</si>
  <si>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</si>
  <si>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</si>
  <si>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</si>
  <si>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</si>
  <si>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</si>
  <si>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</si>
  <si>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</si>
  <si>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</si>
  <si>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</si>
  <si>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</si>
  <si>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</si>
  <si>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</si>
  <si>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</si>
  <si>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</si>
  <si>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</si>
  <si>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</si>
  <si>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</si>
  <si>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</si>
  <si>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</si>
  <si>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</si>
  <si>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</si>
  <si>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</si>
  <si>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</si>
  <si>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</si>
  <si>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</si>
  <si>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</si>
  <si>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</si>
  <si>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</si>
  <si>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</si>
  <si>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</si>
  <si>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</si>
  <si>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</si>
  <si>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</si>
  <si>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</si>
  <si>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</si>
  <si>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</si>
  <si>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</si>
  <si>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</si>
  <si>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</si>
  <si>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</si>
  <si>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</si>
  <si>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</si>
  <si>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</si>
  <si>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</si>
  <si>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</si>
  <si>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</si>
  <si>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</si>
  <si>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</si>
  <si>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</si>
  <si>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</si>
  <si>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</si>
  <si>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</si>
  <si>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</si>
  <si>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</si>
  <si>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</si>
  <si>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</si>
  <si>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</si>
  <si>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</si>
  <si>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</si>
  <si>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</si>
  <si>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</si>
  <si>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</si>
  <si>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</si>
  <si>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</si>
  <si>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</si>
  <si>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</si>
  <si>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</si>
  <si>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</si>
  <si>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</si>
  <si>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</si>
  <si>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</si>
  <si>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</si>
  <si>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</si>
  <si>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</si>
  <si>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</si>
  <si>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</si>
  <si>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</si>
  <si>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</si>
  <si>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</si>
  <si>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</si>
  <si>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</si>
  <si>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</si>
  <si>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</si>
  <si>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</si>
  <si>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</si>
  <si>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</si>
  <si>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</si>
  <si>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</si>
  <si>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</si>
  <si>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</si>
  <si>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</si>
  <si>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</si>
  <si>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</si>
  <si>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</si>
  <si>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</si>
  <si>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</si>
  <si>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</si>
  <si>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</si>
  <si>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</si>
  <si>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</si>
  <si>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</si>
  <si>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</si>
  <si>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</si>
  <si>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</si>
  <si>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</si>
  <si>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</si>
  <si>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</si>
  <si>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</si>
  <si>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</si>
  <si>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</si>
  <si>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</si>
  <si>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</si>
  <si>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</si>
  <si>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</si>
  <si>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</si>
  <si>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</si>
  <si>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</si>
  <si>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</si>
  <si>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</si>
  <si>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</si>
  <si>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</si>
  <si>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</si>
  <si>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</si>
  <si>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</si>
  <si>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</si>
  <si>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</si>
  <si>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</si>
  <si>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</si>
  <si>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</si>
  <si>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</si>
  <si>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</si>
  <si>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</si>
  <si>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</si>
  <si>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</si>
  <si>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</si>
  <si>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</si>
  <si>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</si>
  <si>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</si>
  <si>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</si>
  <si>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</si>
  <si>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</si>
  <si>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</si>
  <si>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</si>
  <si>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</si>
  <si>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</si>
  <si>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</si>
  <si>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</si>
  <si>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</si>
  <si>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</si>
  <si>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</si>
  <si>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</si>
  <si>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</si>
  <si>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</si>
  <si>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</si>
  <si>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</si>
  <si>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</si>
  <si>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</si>
  <si>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</si>
  <si>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</si>
  <si>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</si>
  <si>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</si>
  <si>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</si>
  <si>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</si>
  <si>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</si>
  <si>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</si>
  <si>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</si>
  <si>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</si>
  <si>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</si>
  <si>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</si>
  <si>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</si>
  <si>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</si>
  <si>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</si>
  <si>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</si>
  <si>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</si>
  <si>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</si>
  <si>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</si>
  <si>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</si>
  <si>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</si>
  <si>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</si>
  <si>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</si>
  <si>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</si>
  <si>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</si>
  <si>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</si>
  <si>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</si>
  <si>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</si>
  <si>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</si>
  <si>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</si>
  <si>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</si>
  <si>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</si>
  <si>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</si>
  <si>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</si>
  <si>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</si>
  <si>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</si>
  <si>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</si>
  <si>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</si>
  <si>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</si>
  <si>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</si>
  <si>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</si>
  <si>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</si>
  <si>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</si>
  <si>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</si>
  <si>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</si>
  <si>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</si>
  <si>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</si>
  <si>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</si>
  <si>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</si>
  <si>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</si>
  <si>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</si>
  <si>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</si>
  <si>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</si>
  <si>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</si>
  <si>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</si>
  <si>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</si>
  <si>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</si>
  <si>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</si>
  <si>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</si>
  <si>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</si>
  <si>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</si>
  <si>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</si>
  <si>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</si>
  <si>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</si>
  <si>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</si>
  <si>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</si>
  <si>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</si>
  <si>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</si>
  <si>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</si>
  <si>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</si>
  <si>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</si>
  <si>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</si>
  <si>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</si>
  <si>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</si>
  <si>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</si>
  <si>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</si>
  <si>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</si>
  <si>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</si>
  <si>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</si>
  <si>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</si>
  <si>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</si>
  <si>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</si>
  <si>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</si>
  <si>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</si>
  <si>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</si>
  <si>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</si>
  <si>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</si>
  <si>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</si>
  <si>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</si>
  <si>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</si>
  <si>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</si>
  <si>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</si>
  <si>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</si>
  <si>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</si>
  <si>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</si>
  <si>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</si>
  <si>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</si>
  <si>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</si>
  <si>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</si>
  <si>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</si>
  <si>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</si>
  <si>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</si>
  <si>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</si>
  <si>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</si>
  <si>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</si>
  <si>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</si>
  <si>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</si>
  <si>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</si>
  <si>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</si>
  <si>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</si>
  <si>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</si>
  <si>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</si>
  <si>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</si>
  <si>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</si>
  <si>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</si>
  <si>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</si>
  <si>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</si>
  <si>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</si>
  <si>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</si>
  <si>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</si>
  <si>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</si>
  <si>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</si>
  <si>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</si>
  <si>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</si>
  <si>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</si>
  <si>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</si>
  <si>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</si>
  <si>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</si>
  <si>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</si>
  <si>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</si>
  <si>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</si>
  <si>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</si>
  <si>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</si>
  <si>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</si>
  <si>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</si>
  <si>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</si>
  <si>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</si>
  <si>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</si>
  <si>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</si>
  <si>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</si>
  <si>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</si>
  <si>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</si>
  <si>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</si>
  <si>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</si>
  <si>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</si>
  <si>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</si>
  <si>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</si>
  <si>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</si>
  <si>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</si>
  <si>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</si>
  <si>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</si>
  <si>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</si>
  <si>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</si>
  <si>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</si>
  <si>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</si>
  <si>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</si>
  <si>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</si>
  <si>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</si>
  <si>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</si>
  <si>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</si>
  <si>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</si>
  <si>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</si>
  <si>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</si>
  <si>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</si>
  <si>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</si>
  <si>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</si>
  <si>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</si>
  <si>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</si>
  <si>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</si>
  <si>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</si>
  <si>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</si>
  <si>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</si>
  <si>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</si>
  <si>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</si>
  <si>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</si>
  <si>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</si>
  <si>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</si>
  <si>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</si>
  <si>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</si>
  <si>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</si>
  <si>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</si>
  <si>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</si>
  <si>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</si>
  <si>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</si>
  <si>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</si>
  <si>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</si>
  <si>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</si>
  <si>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</si>
  <si>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</si>
  <si>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</si>
  <si>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</si>
  <si>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</si>
  <si>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</si>
  <si>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</si>
  <si>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</si>
  <si>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</si>
  <si>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</si>
  <si>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</si>
  <si>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</si>
  <si>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</si>
  <si>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</si>
  <si>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</si>
  <si>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</si>
  <si>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</si>
  <si>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</si>
  <si>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</si>
  <si>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</si>
  <si>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</si>
  <si>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</si>
  <si>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</si>
  <si>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</si>
  <si>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</si>
  <si>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</si>
  <si>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</si>
  <si>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</si>
  <si>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</si>
  <si>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</si>
  <si>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</si>
  <si>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</si>
  <si>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</si>
  <si>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</si>
  <si>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</si>
  <si>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</si>
  <si>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</si>
  <si>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</si>
  <si>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</si>
  <si>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</si>
  <si>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</si>
  <si>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</si>
  <si>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</si>
  <si>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</si>
  <si>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</si>
  <si>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</si>
  <si>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</si>
  <si>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</si>
  <si>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</si>
  <si>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</si>
  <si>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</si>
  <si>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</si>
  <si>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</si>
  <si>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</si>
  <si>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</si>
  <si>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</si>
  <si>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</si>
  <si>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</si>
  <si>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</si>
  <si>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</si>
  <si>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</si>
  <si>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</si>
  <si>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</si>
  <si>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</si>
  <si>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</si>
  <si>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</si>
  <si>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</si>
  <si>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</si>
  <si>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</si>
  <si>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</si>
  <si>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</si>
  <si>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</si>
  <si>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</si>
  <si>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</si>
  <si>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</si>
  <si>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</si>
  <si>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</si>
  <si>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</si>
  <si>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</si>
  <si>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</si>
  <si>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</si>
  <si>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</si>
  <si>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</si>
  <si>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</si>
  <si>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</si>
  <si>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</si>
  <si>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</si>
  <si>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</si>
  <si>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</si>
  <si>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</si>
  <si>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</si>
  <si>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</si>
  <si>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</si>
  <si>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</si>
  <si>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</si>
  <si>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</si>
  <si>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</si>
  <si>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</si>
  <si>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</si>
  <si>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</si>
  <si>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</si>
  <si>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</si>
  <si>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</si>
  <si>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</si>
  <si>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</si>
  <si>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</si>
  <si>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</si>
  <si>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</si>
  <si>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</si>
  <si>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</si>
  <si>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</si>
  <si>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</si>
  <si>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</si>
  <si>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</si>
  <si>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</si>
  <si>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</si>
  <si>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</si>
  <si>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</si>
  <si>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</si>
  <si>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</si>
  <si>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</si>
  <si>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</si>
  <si>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</si>
  <si>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</si>
  <si>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</si>
  <si>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</si>
  <si>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</si>
  <si>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</si>
  <si>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</si>
  <si>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</si>
  <si>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</si>
  <si>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</si>
  <si>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</si>
  <si>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</si>
  <si>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</si>
  <si>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</si>
  <si>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</si>
  <si>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</si>
  <si>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</si>
  <si>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</si>
  <si>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</si>
  <si>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</si>
  <si>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</si>
  <si>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</si>
  <si>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</si>
  <si>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</si>
  <si>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</si>
  <si>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</si>
  <si>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</si>
  <si>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</si>
  <si>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</si>
  <si>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</si>
  <si>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</si>
  <si>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</si>
  <si>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</si>
  <si>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</si>
  <si>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</si>
  <si>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</si>
  <si>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</si>
  <si>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</si>
  <si>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</si>
  <si>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</si>
  <si>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</si>
  <si>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</si>
  <si>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</si>
  <si>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</si>
  <si>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</si>
  <si>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</si>
  <si>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</si>
  <si>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</si>
  <si>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</si>
  <si>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</si>
  <si>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</si>
  <si>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</si>
  <si>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</si>
  <si>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</si>
  <si>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</si>
  <si>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</si>
  <si>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</si>
  <si>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</si>
  <si>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</si>
  <si>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</si>
  <si>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</si>
  <si>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</si>
  <si>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</si>
  <si>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</si>
  <si>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</si>
  <si>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</si>
  <si>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</si>
  <si>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</si>
  <si>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</si>
  <si>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</si>
  <si>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</si>
  <si>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</si>
  <si>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</si>
  <si>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</si>
  <si>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</si>
  <si>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</si>
  <si>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</si>
  <si>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</si>
  <si>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</si>
  <si>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</si>
  <si>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</si>
  <si>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</si>
  <si>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</si>
  <si>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</si>
  <si>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</si>
  <si>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</si>
  <si>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</si>
  <si>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</si>
  <si>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</si>
  <si>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</si>
  <si>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</si>
  <si>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</si>
  <si>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</si>
  <si>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</si>
  <si>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</si>
  <si>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</si>
  <si>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</si>
  <si>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</si>
  <si>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</si>
  <si>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</si>
  <si>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</si>
  <si>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</si>
  <si>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</si>
  <si>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</si>
  <si>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</si>
  <si>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</si>
  <si>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</si>
  <si>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</si>
  <si>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</si>
  <si>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</si>
  <si>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</si>
  <si>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</si>
  <si>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</si>
  <si>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</si>
  <si>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</si>
  <si>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</si>
  <si>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</si>
  <si>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</si>
  <si>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</si>
  <si>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</si>
  <si>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</si>
  <si>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</si>
  <si>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</si>
  <si>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</si>
  <si>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</si>
  <si>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</si>
  <si>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</si>
  <si>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</si>
  <si>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</si>
  <si>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</si>
  <si>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</si>
  <si>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</si>
  <si>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</si>
  <si>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</si>
  <si>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</si>
  <si>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</si>
  <si>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</si>
  <si>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</si>
  <si>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</si>
  <si>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</si>
  <si>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</si>
  <si>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</si>
  <si>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</si>
  <si>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</si>
  <si>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</si>
  <si>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</si>
  <si>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</si>
  <si>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</si>
  <si>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</si>
  <si>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</si>
  <si>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</si>
  <si>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</si>
  <si>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</si>
  <si>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</si>
  <si>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</si>
  <si>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</si>
  <si>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</si>
  <si>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</si>
  <si>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</si>
  <si>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</si>
  <si>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</si>
  <si>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</si>
  <si>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</si>
  <si>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</si>
  <si>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</si>
  <si>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</si>
  <si>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</si>
  <si>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</si>
  <si>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</si>
  <si>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</si>
  <si>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</si>
  <si>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</si>
  <si>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</si>
  <si>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</si>
  <si>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</si>
  <si>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</si>
  <si>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</si>
  <si>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</si>
  <si>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</si>
  <si>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</si>
  <si>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</si>
  <si>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</si>
  <si>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</si>
  <si>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</si>
  <si>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</si>
  <si>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</si>
  <si>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</si>
  <si>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</si>
  <si>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</si>
  <si>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</si>
  <si>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</si>
  <si>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</si>
  <si>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</si>
  <si>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</si>
  <si>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</si>
  <si>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</si>
  <si>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</si>
  <si>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</si>
  <si>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</si>
  <si>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</si>
  <si>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</si>
  <si>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</si>
  <si>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</si>
  <si>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</si>
  <si>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</si>
  <si>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</si>
  <si>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</si>
  <si>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</si>
  <si>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</si>
  <si>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</si>
  <si>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</si>
  <si>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</si>
  <si>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</si>
  <si>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</si>
  <si>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</si>
  <si>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</si>
  <si>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</si>
  <si>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</si>
  <si>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</si>
  <si>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</si>
  <si>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</si>
  <si>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</si>
  <si>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</si>
  <si>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</si>
  <si>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</si>
  <si>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</si>
  <si>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</si>
  <si>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</si>
  <si>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</si>
  <si>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</si>
  <si>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</si>
  <si>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</si>
  <si>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</si>
  <si>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</si>
  <si>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</si>
  <si>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</si>
  <si>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</si>
  <si>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</si>
  <si>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</si>
  <si>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</si>
  <si>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</si>
  <si>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</si>
  <si>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</si>
  <si>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</si>
  <si>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</si>
  <si>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</si>
  <si>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</si>
  <si>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</si>
  <si>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</si>
  <si>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</si>
  <si>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</si>
  <si>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</si>
  <si>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</si>
  <si>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</si>
  <si>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</si>
  <si>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</si>
  <si>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</si>
  <si>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</si>
  <si>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</si>
  <si>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</si>
  <si>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</si>
  <si>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</si>
  <si>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</si>
  <si>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</si>
  <si>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</si>
  <si>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</si>
  <si>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</si>
  <si>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</si>
  <si>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</si>
  <si>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</si>
  <si>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</si>
  <si>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</si>
  <si>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</si>
  <si>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</si>
  <si>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</si>
  <si>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</si>
  <si>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</si>
  <si>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</si>
  <si>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</si>
  <si>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</si>
  <si>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</si>
  <si>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</si>
  <si>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</si>
  <si>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</si>
  <si>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</si>
  <si>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</si>
  <si>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</si>
  <si>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</si>
  <si>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</si>
  <si>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</si>
  <si>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</si>
  <si>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</si>
  <si>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</si>
  <si>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</si>
  <si>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</si>
  <si>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</si>
  <si>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</si>
  <si>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</si>
  <si>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</si>
  <si>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</si>
  <si>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</si>
  <si>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</si>
  <si>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</si>
  <si>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</si>
  <si>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</si>
  <si>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</si>
  <si>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</si>
  <si>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</si>
  <si>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</si>
  <si>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</si>
  <si>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</si>
  <si>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</si>
  <si>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</si>
  <si>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</si>
  <si>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</si>
  <si>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</si>
  <si>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</si>
  <si>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</si>
  <si>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</si>
  <si>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</si>
  <si>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</si>
  <si>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</si>
  <si>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</si>
  <si>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</si>
  <si>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</si>
  <si>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</si>
  <si>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</si>
  <si>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</si>
  <si>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</si>
  <si>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</si>
  <si>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</si>
  <si>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</si>
  <si>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</si>
  <si>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</si>
  <si>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</si>
  <si>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</si>
  <si>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</si>
  <si>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</si>
  <si>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</si>
  <si>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</si>
  <si>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</si>
  <si>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</si>
  <si>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</si>
  <si>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</si>
  <si>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</si>
  <si>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</si>
  <si>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</si>
  <si>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</si>
  <si>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</si>
  <si>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</si>
  <si>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</si>
  <si>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</si>
  <si>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</si>
  <si>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</si>
  <si>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</si>
  <si>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</si>
  <si>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</si>
  <si>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</si>
  <si>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</si>
  <si>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</si>
  <si>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</si>
  <si>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</si>
  <si>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</si>
  <si>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</si>
  <si>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</si>
  <si>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</si>
  <si>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</si>
  <si>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</si>
  <si>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</si>
  <si>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</si>
  <si>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</si>
  <si>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</si>
  <si>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</si>
  <si>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</si>
  <si>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</si>
  <si>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</si>
  <si>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</si>
  <si>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</si>
  <si>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</si>
  <si>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</si>
  <si>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</si>
  <si>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</si>
  <si>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</si>
  <si>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</si>
  <si>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</si>
  <si>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</si>
  <si>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</si>
  <si>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</si>
  <si>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</si>
  <si>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</si>
  <si>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</si>
  <si>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</si>
  <si>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</si>
  <si>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</si>
  <si>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</si>
  <si>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</si>
  <si>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</si>
  <si>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</si>
  <si>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</si>
  <si>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</si>
  <si>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</si>
  <si>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</si>
  <si>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</si>
  <si>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</si>
  <si>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</si>
  <si>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</si>
  <si>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</si>
  <si>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</si>
  <si>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</si>
  <si>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</si>
  <si>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</si>
  <si>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</si>
  <si>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</si>
  <si>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</si>
  <si>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</si>
  <si>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</si>
  <si>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</si>
  <si>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</si>
  <si>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</si>
  <si>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</si>
  <si>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</si>
  <si>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</si>
  <si>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</si>
  <si>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</si>
  <si>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</si>
  <si>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</si>
  <si>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</si>
  <si>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</si>
  <si>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</si>
  <si>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</si>
  <si>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</si>
  <si>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</si>
  <si>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</si>
  <si>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</si>
  <si>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</si>
  <si>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</si>
  <si>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</si>
  <si>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</si>
  <si>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</si>
  <si>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</si>
  <si>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</si>
  <si>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</si>
  <si>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</si>
  <si>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</si>
  <si>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</si>
  <si>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</si>
  <si>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</si>
  <si>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</si>
  <si>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</si>
  <si>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</si>
  <si>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</si>
  <si>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</si>
  <si>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</si>
  <si>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</si>
  <si>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</si>
  <si>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</si>
  <si>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</si>
  <si>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</si>
  <si>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</si>
  <si>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</si>
  <si>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</si>
  <si>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</si>
  <si>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</si>
  <si>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</si>
  <si>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</si>
  <si>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</si>
  <si>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</si>
  <si>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</si>
  <si>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</si>
  <si>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</si>
  <si>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</si>
  <si>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</si>
  <si>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</si>
  <si>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</si>
  <si>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</si>
  <si>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</si>
  <si>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</si>
  <si>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</si>
  <si>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</si>
  <si>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</si>
  <si>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</si>
  <si>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</si>
  <si>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</si>
  <si>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</si>
  <si>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</si>
  <si>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</si>
  <si>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</si>
  <si>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</si>
  <si>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</si>
  <si>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</si>
  <si>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</si>
  <si>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</si>
  <si>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</si>
  <si>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</si>
  <si>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</si>
  <si>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</si>
  <si>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</si>
  <si>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</si>
  <si>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</si>
  <si>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</si>
  <si>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</si>
  <si>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</si>
  <si>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</si>
  <si>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</si>
  <si>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</si>
  <si>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</si>
  <si>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</si>
  <si>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</si>
  <si>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</si>
  <si>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</si>
  <si>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</si>
  <si>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</si>
  <si>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</si>
  <si>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</si>
  <si>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</si>
  <si>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</si>
  <si>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</si>
  <si>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</si>
  <si>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</si>
  <si>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</si>
  <si>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</si>
  <si>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</si>
  <si>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</si>
  <si>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</si>
  <si>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</si>
  <si>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</si>
  <si>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</si>
  <si>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</si>
  <si>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</si>
  <si>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</si>
  <si>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</si>
  <si>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</si>
  <si>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</si>
  <si>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</si>
  <si>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</si>
  <si>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</si>
  <si>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</si>
  <si>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</si>
  <si>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</si>
  <si>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</si>
  <si>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</si>
  <si>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</si>
  <si>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</si>
  <si>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</si>
  <si>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</si>
  <si>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</si>
  <si>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</si>
  <si>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</si>
  <si>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</si>
  <si>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</si>
  <si>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</si>
  <si>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</si>
  <si>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</si>
  <si>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</si>
  <si>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</si>
  <si>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</si>
  <si>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</si>
  <si>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</si>
  <si>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</si>
  <si>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</si>
  <si>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</si>
  <si>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</si>
  <si>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</si>
  <si>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</si>
  <si>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</si>
  <si>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</si>
  <si>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</si>
  <si>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</si>
  <si>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</si>
  <si>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</si>
  <si>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</si>
  <si>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</si>
  <si>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</si>
  <si>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</si>
  <si>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</si>
  <si>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</si>
  <si>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</si>
  <si>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</si>
  <si>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</si>
  <si>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</si>
  <si>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</si>
  <si>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</si>
  <si>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</si>
  <si>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</si>
  <si>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</si>
  <si>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</si>
  <si>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</si>
  <si>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</si>
  <si>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</si>
  <si>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</si>
  <si>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</si>
  <si>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</si>
  <si>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</si>
  <si>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</si>
  <si>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</si>
  <si>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</si>
  <si>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</si>
  <si>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</si>
  <si>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</si>
  <si>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</si>
  <si>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</si>
  <si>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</si>
  <si>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</si>
  <si>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</si>
  <si>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</si>
  <si>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</si>
  <si>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</si>
  <si>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</si>
  <si>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</si>
  <si>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</si>
  <si>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</si>
  <si>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</si>
  <si>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</si>
  <si>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</si>
  <si>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</si>
  <si>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</si>
  <si>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</si>
  <si>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</si>
  <si>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</si>
  <si>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</si>
  <si>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</si>
  <si>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</si>
  <si>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</si>
  <si>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</si>
  <si>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</si>
  <si>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</si>
  <si>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</si>
  <si>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</si>
  <si>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</si>
  <si>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</si>
  <si>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</si>
  <si>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</si>
  <si>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</si>
  <si>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</si>
  <si>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</si>
  <si>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</si>
  <si>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</si>
  <si>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</si>
  <si>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</si>
  <si>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</si>
  <si>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</si>
  <si>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</si>
  <si>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</si>
  <si>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</si>
  <si>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</si>
  <si>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</si>
  <si>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</si>
  <si>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</si>
  <si>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</si>
  <si>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</si>
  <si>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</si>
  <si>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</si>
  <si>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</si>
  <si>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</si>
  <si>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</si>
  <si>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</si>
  <si>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</si>
  <si>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</si>
  <si>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</si>
  <si>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</si>
  <si>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</si>
  <si>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</si>
  <si>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</si>
  <si>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</si>
  <si>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</si>
  <si>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</si>
  <si>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</si>
  <si>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</si>
  <si>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</si>
  <si>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</si>
  <si>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</si>
  <si>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</si>
  <si>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</si>
  <si>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</si>
  <si>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</si>
  <si>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</si>
  <si>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</si>
  <si>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</si>
  <si>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</si>
  <si>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</si>
  <si>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</si>
  <si>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</si>
  <si>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</si>
  <si>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</si>
  <si>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</si>
  <si>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</si>
  <si>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</si>
  <si>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</si>
  <si>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</si>
  <si>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</si>
  <si>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</si>
  <si>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</si>
  <si>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</si>
  <si>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</si>
  <si>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</si>
  <si>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</si>
  <si>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</si>
  <si>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</si>
  <si>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</si>
  <si>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</si>
  <si>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</si>
  <si>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</si>
  <si>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</si>
  <si>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</si>
  <si>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</si>
  <si>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</si>
  <si>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</si>
  <si>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</si>
  <si>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</si>
  <si>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</si>
  <si>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</si>
  <si>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</si>
  <si>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</si>
  <si>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</si>
  <si>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</si>
  <si>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</si>
  <si>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</si>
  <si>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</si>
  <si>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</si>
  <si>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</si>
  <si>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</si>
  <si>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</si>
  <si>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</si>
  <si>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</si>
  <si>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</si>
  <si>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</si>
  <si>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</si>
  <si>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</si>
  <si>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</si>
  <si>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</si>
  <si>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</si>
  <si>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</si>
  <si>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</si>
  <si>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</si>
  <si>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</si>
  <si>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</si>
  <si>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</si>
  <si>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</si>
  <si>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</si>
  <si>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</si>
  <si>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</si>
  <si>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</si>
  <si>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</si>
  <si>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</si>
  <si>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</si>
  <si>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</si>
  <si>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</si>
  <si>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</si>
  <si>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</si>
  <si>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</si>
  <si>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</si>
  <si>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</si>
  <si>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</si>
  <si>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</si>
  <si>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</si>
  <si>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</si>
  <si>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</si>
  <si>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</si>
  <si>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</si>
  <si>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</si>
  <si>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</si>
  <si>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</si>
  <si>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</si>
  <si>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</si>
  <si>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</si>
  <si>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</si>
  <si>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</si>
  <si>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</si>
  <si>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</si>
  <si>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</si>
  <si>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</si>
  <si>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</si>
  <si>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</si>
  <si>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</si>
  <si>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</si>
  <si>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</si>
  <si>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</si>
  <si>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</si>
  <si>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</si>
  <si>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</si>
  <si>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</si>
  <si>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</si>
  <si>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</si>
  <si>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</si>
  <si>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</si>
  <si>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</si>
  <si>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</si>
  <si>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</si>
  <si>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</si>
  <si>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</si>
  <si>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</si>
  <si>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</si>
  <si>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</si>
  <si>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</si>
  <si>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</si>
  <si>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</si>
  <si>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</si>
  <si>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</si>
  <si>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</si>
  <si>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</si>
  <si>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</si>
  <si>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</si>
  <si>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</si>
  <si>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</si>
  <si>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</si>
  <si>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</si>
  <si>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</si>
  <si>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</si>
  <si>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</si>
  <si>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</si>
  <si>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</si>
  <si>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</si>
  <si>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</si>
  <si>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</si>
  <si>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</si>
  <si>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</si>
  <si>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</si>
  <si>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</si>
  <si>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</si>
  <si>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</si>
  <si>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</si>
  <si>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</si>
  <si>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</si>
  <si>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</si>
  <si>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</si>
  <si>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</si>
  <si>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</si>
  <si>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</si>
  <si>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</si>
  <si>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</si>
  <si>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</si>
  <si>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</si>
  <si>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</si>
  <si>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</si>
  <si>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</si>
  <si>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</si>
  <si>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</si>
  <si>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</si>
  <si>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</si>
  <si>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</si>
  <si>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</si>
  <si>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</si>
  <si>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</si>
  <si>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</si>
  <si>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</si>
  <si>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</si>
  <si>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</si>
  <si>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</si>
  <si>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</si>
  <si>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</si>
  <si>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</si>
  <si>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</si>
  <si>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</si>
  <si>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</si>
  <si>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</si>
  <si>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</si>
  <si>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</si>
  <si>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</si>
  <si>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</si>
  <si>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</si>
  <si>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</si>
  <si>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</si>
  <si>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</si>
  <si>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</si>
  <si>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</si>
  <si>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</si>
  <si>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</si>
  <si>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</si>
  <si>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</si>
  <si>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</si>
  <si>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</si>
  <si>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</si>
  <si>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</si>
  <si>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</si>
  <si>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</si>
  <si>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</si>
  <si>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</si>
  <si>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</si>
  <si>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</si>
  <si>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</si>
  <si>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</si>
  <si>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</si>
  <si>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</si>
  <si>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</si>
  <si>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</si>
  <si>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</si>
  <si>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</si>
  <si>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</si>
  <si>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</si>
  <si>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</si>
  <si>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</si>
  <si>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</si>
  <si>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</si>
  <si>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</si>
  <si>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</si>
  <si>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</si>
  <si>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</si>
  <si>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</si>
  <si>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</si>
  <si>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</si>
  <si>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</si>
  <si>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</si>
  <si>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</si>
  <si>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</si>
  <si>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</si>
  <si>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</si>
  <si>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</si>
  <si>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</si>
  <si>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</si>
  <si>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</si>
  <si>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</si>
  <si>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</si>
  <si>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</si>
  <si>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</si>
  <si>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</si>
  <si>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</si>
  <si>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</si>
  <si>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</si>
  <si>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</si>
  <si>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</si>
  <si>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</si>
  <si>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</si>
  <si>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</si>
  <si>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</si>
  <si>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</si>
  <si>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</si>
  <si>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</si>
  <si>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</si>
  <si>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</si>
  <si>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</si>
  <si>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</si>
  <si>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</si>
  <si>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</si>
  <si>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</si>
  <si>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</si>
  <si>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</si>
  <si>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</si>
  <si>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</si>
  <si>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</si>
  <si>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</si>
  <si>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</si>
  <si>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</si>
  <si>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</si>
  <si>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</si>
  <si>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</si>
  <si>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</si>
  <si>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</si>
  <si>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</si>
  <si>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</si>
  <si>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</si>
  <si>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</si>
  <si>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</si>
  <si>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</si>
  <si>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</si>
  <si>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</si>
  <si>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</si>
  <si>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</si>
  <si>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</si>
  <si>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</si>
  <si>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</si>
  <si>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</si>
  <si>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</si>
  <si>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</si>
  <si>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</si>
  <si>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</si>
  <si>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</si>
  <si>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</si>
  <si>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</si>
  <si>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</si>
  <si>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</si>
  <si>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</si>
  <si>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</si>
  <si>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</si>
  <si>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</si>
  <si>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</si>
  <si>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</si>
  <si>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</si>
  <si>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</si>
  <si>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</si>
  <si>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</si>
  <si>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</si>
  <si>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</si>
  <si>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</si>
  <si>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</si>
  <si>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</si>
  <si>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</si>
  <si>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</si>
  <si>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</si>
  <si>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</si>
  <si>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</si>
  <si>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</si>
  <si>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</si>
  <si>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</si>
  <si>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</si>
  <si>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</si>
  <si>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</si>
  <si>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</si>
  <si>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</si>
  <si>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</si>
  <si>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</si>
  <si>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</si>
  <si>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</si>
  <si>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</si>
  <si>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</si>
  <si>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</si>
  <si>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</si>
  <si>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</si>
  <si>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</si>
  <si>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</si>
  <si>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</si>
  <si>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</si>
  <si>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</si>
  <si>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</si>
  <si>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</si>
  <si>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</si>
  <si>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</si>
  <si>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</si>
  <si>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</si>
  <si>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</si>
  <si>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</si>
  <si>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</si>
  <si>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</si>
  <si>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</si>
  <si>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</si>
  <si>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</si>
  <si>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</si>
  <si>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</si>
  <si>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</si>
  <si>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</si>
  <si>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</si>
  <si>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</si>
  <si>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</si>
  <si>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</si>
  <si>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</si>
  <si>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</si>
  <si>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</si>
  <si>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</si>
  <si>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</si>
  <si>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</si>
  <si>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</si>
  <si>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</si>
  <si>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</si>
  <si>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</si>
  <si>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</si>
  <si>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</si>
  <si>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</si>
  <si>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</si>
  <si>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</si>
  <si>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</si>
  <si>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</si>
  <si>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</si>
  <si>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</si>
  <si>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</si>
  <si>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</si>
  <si>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</si>
  <si>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</si>
  <si>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</si>
  <si>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</si>
  <si>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</si>
  <si>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</si>
  <si>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</si>
  <si>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</si>
  <si>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</si>
  <si>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</si>
  <si>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</si>
  <si>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</si>
  <si>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</si>
  <si>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</si>
  <si>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</si>
  <si>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</si>
  <si>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</si>
  <si>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</si>
  <si>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</si>
  <si>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</si>
  <si>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</si>
  <si>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</si>
  <si>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</si>
  <si>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</si>
  <si>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</si>
  <si>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</si>
  <si>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</si>
  <si>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</si>
  <si>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</si>
  <si>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</si>
  <si>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</si>
  <si>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</si>
  <si>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</si>
  <si>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</si>
  <si>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</si>
  <si>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</si>
  <si>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</si>
  <si>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</si>
  <si>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</si>
  <si>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</si>
  <si>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</si>
  <si>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</si>
  <si>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</si>
  <si>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</si>
  <si>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</si>
  <si>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</si>
  <si>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</si>
  <si>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</si>
  <si>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</si>
  <si>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</si>
  <si>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</si>
  <si>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</si>
  <si>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</si>
  <si>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</si>
  <si>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</si>
  <si>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</si>
  <si>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</si>
  <si>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</si>
  <si>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</si>
  <si>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</si>
  <si>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</si>
  <si>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</si>
  <si>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</si>
  <si>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</si>
  <si>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</si>
  <si>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</si>
  <si>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</si>
  <si>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</si>
  <si>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</si>
  <si>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</si>
  <si>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</si>
  <si>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</si>
  <si>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</si>
  <si>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</si>
  <si>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</si>
  <si>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</si>
  <si>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</si>
  <si>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</si>
  <si>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</si>
  <si>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</si>
  <si>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</si>
  <si>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</si>
  <si>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</si>
  <si>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</si>
  <si>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</si>
  <si>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</si>
  <si>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</si>
  <si>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</si>
  <si>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</si>
  <si>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</si>
  <si>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</si>
  <si>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</si>
  <si>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</si>
  <si>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</si>
  <si>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</si>
  <si>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</si>
  <si>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</si>
  <si>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</si>
  <si>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</si>
  <si>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</si>
  <si>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</si>
  <si>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</si>
  <si>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</si>
  <si>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</si>
  <si>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</si>
  <si>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</si>
  <si>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</si>
  <si>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</si>
  <si>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</si>
  <si>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</si>
  <si>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</si>
  <si>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</si>
  <si>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</si>
  <si>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</si>
  <si>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</si>
  <si>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</si>
  <si>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</si>
  <si>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</si>
  <si>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</si>
  <si>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</si>
  <si>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</si>
  <si>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</si>
  <si>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</si>
  <si>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</si>
  <si>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</si>
  <si>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</si>
  <si>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</si>
  <si>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</si>
  <si>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</si>
  <si>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</si>
  <si>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</si>
  <si>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</si>
  <si>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</si>
  <si>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</si>
  <si>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</si>
  <si>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</si>
  <si>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</si>
  <si>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</si>
  <si>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</si>
  <si>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</si>
  <si>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</si>
  <si>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</si>
  <si>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</si>
  <si>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</si>
  <si>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</si>
  <si>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</si>
  <si>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</si>
  <si>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</si>
  <si>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</si>
  <si>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</si>
  <si>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</si>
  <si>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</si>
  <si>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</si>
  <si>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</si>
  <si>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</si>
  <si>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</si>
  <si>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</si>
  <si>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</si>
  <si>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</si>
  <si>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</si>
  <si>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</si>
  <si>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</si>
  <si>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</si>
  <si>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</si>
  <si>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</si>
  <si>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</si>
  <si>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</si>
  <si>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</si>
  <si>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</si>
  <si>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</si>
  <si>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</si>
  <si>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</si>
  <si>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</si>
  <si>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</si>
  <si>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</si>
  <si>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</si>
  <si>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</si>
  <si>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</si>
  <si>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</si>
  <si>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</si>
  <si>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</si>
  <si>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</si>
  <si>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</si>
  <si>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</si>
  <si>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</si>
  <si>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</si>
  <si>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</si>
  <si>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</si>
  <si>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</si>
  <si>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</si>
  <si>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</si>
  <si>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</si>
  <si>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</si>
  <si>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</si>
  <si>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</si>
  <si>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</si>
  <si>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</si>
  <si>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</si>
  <si>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</si>
  <si>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</si>
  <si>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</si>
  <si>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</si>
  <si>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</si>
  <si>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</si>
  <si>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</si>
  <si>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</si>
  <si>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</si>
  <si>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</si>
  <si>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</si>
  <si>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</si>
  <si>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</si>
  <si>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</si>
  <si>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</si>
  <si>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</si>
  <si>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</si>
  <si>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</si>
  <si>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</si>
  <si>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</si>
  <si>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</si>
  <si>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</si>
  <si>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</si>
  <si>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</si>
  <si>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</si>
  <si>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</si>
  <si>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</si>
  <si>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</si>
  <si>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</si>
  <si>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</si>
  <si>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</si>
  <si>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</si>
  <si>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</si>
  <si>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</si>
  <si>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</si>
  <si>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</si>
  <si>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</si>
  <si>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</si>
  <si>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</si>
  <si>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</si>
  <si>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</si>
  <si>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</si>
  <si>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</si>
  <si>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</si>
  <si>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</si>
  <si>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</si>
  <si>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</si>
  <si>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</si>
  <si>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</si>
  <si>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</si>
  <si>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</si>
  <si>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</si>
  <si>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</si>
  <si>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</si>
  <si>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</si>
  <si>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</si>
  <si>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</si>
  <si>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</si>
  <si>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</si>
  <si>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</si>
  <si>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</si>
  <si>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</si>
  <si>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</si>
  <si>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</si>
  <si>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</si>
  <si>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</si>
  <si>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</si>
  <si>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</si>
  <si>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</si>
  <si>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</si>
  <si>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</si>
  <si>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</si>
  <si>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</si>
  <si>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</si>
  <si>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</si>
  <si>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</si>
  <si>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</si>
  <si>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</si>
  <si>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</si>
  <si>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</si>
  <si>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</si>
  <si>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</si>
  <si>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</si>
  <si>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</si>
  <si>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</si>
  <si>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</si>
  <si>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</si>
  <si>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</si>
  <si>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</si>
  <si>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</si>
  <si>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</si>
  <si>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</si>
  <si>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</si>
  <si>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</si>
  <si>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</si>
  <si>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</si>
  <si>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</si>
  <si>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</si>
  <si>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</si>
  <si>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</si>
  <si>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</si>
  <si>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</si>
  <si>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</si>
  <si>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</si>
  <si>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</si>
  <si>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</si>
  <si>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</si>
  <si>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</si>
  <si>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</si>
  <si>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</si>
  <si>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</si>
  <si>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</si>
  <si>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</si>
  <si>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</si>
  <si>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</si>
  <si>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</si>
  <si>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</si>
  <si>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</si>
  <si>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</si>
  <si>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</si>
  <si>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</si>
  <si>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</si>
  <si>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</si>
  <si>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</si>
  <si>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</si>
  <si>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</si>
  <si>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</si>
  <si>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</si>
  <si>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</si>
  <si>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</si>
  <si>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</si>
  <si>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</si>
  <si>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</si>
  <si>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</si>
  <si>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</si>
  <si>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</si>
  <si>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</si>
  <si>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</si>
  <si>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</si>
  <si>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</si>
  <si>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</si>
  <si>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</si>
  <si>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</si>
  <si>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</si>
  <si>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</si>
  <si>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</si>
  <si>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</si>
  <si>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</si>
  <si>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</si>
  <si>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</si>
  <si>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</si>
  <si>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</si>
  <si>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</si>
  <si>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</si>
  <si>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</si>
  <si>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</si>
  <si>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</si>
  <si>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</si>
  <si>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</si>
  <si>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</si>
  <si>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</si>
  <si>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</si>
  <si>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</si>
  <si>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</si>
  <si>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</si>
  <si>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</si>
  <si>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</si>
  <si>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</si>
  <si>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</si>
  <si>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</si>
  <si>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</si>
  <si>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</si>
  <si>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</si>
  <si>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</si>
  <si>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</si>
  <si>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</si>
  <si>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</si>
  <si>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</si>
  <si>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</si>
  <si>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</si>
  <si>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</si>
  <si>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</si>
  <si>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</si>
  <si>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</si>
  <si>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</si>
  <si>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</si>
  <si>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</si>
  <si>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</si>
  <si>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</si>
  <si>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</si>
  <si>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</si>
  <si>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</si>
  <si>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</si>
  <si>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</si>
  <si>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</si>
  <si>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</si>
  <si>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</si>
  <si>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</si>
  <si>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</si>
  <si>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</si>
  <si>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</si>
  <si>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</si>
  <si>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</si>
  <si>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</si>
  <si>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</si>
  <si>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</si>
  <si>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</si>
  <si>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</si>
  <si>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</si>
  <si>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</si>
  <si>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</si>
  <si>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</si>
  <si>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</si>
  <si>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</si>
  <si>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</si>
  <si>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</si>
  <si>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</si>
  <si>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</si>
  <si>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</si>
  <si>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</si>
  <si>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</si>
  <si>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</si>
  <si>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</si>
  <si>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</si>
  <si>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</si>
  <si>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</si>
  <si>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</si>
  <si>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</si>
  <si>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</si>
  <si>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</si>
  <si>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</si>
  <si>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</si>
  <si>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</si>
  <si>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</si>
  <si>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</si>
  <si>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</si>
  <si>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</si>
  <si>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</si>
  <si>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</si>
  <si>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</si>
  <si>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</si>
  <si>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</si>
  <si>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</si>
  <si>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</si>
  <si>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</si>
  <si>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</si>
  <si>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</si>
  <si>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</si>
  <si>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</si>
  <si>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</si>
  <si>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</si>
  <si>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</si>
  <si>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</si>
  <si>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</si>
  <si>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</si>
  <si>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</si>
  <si>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</si>
  <si>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</si>
  <si>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</si>
  <si>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</si>
  <si>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</si>
  <si>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</si>
  <si>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</si>
  <si>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</si>
  <si>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</si>
  <si>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</si>
  <si>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</si>
  <si>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</si>
  <si>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</si>
  <si>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</si>
  <si>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</si>
  <si>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</si>
  <si>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</si>
  <si>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</si>
  <si>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</si>
  <si>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</si>
  <si>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</si>
  <si>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</si>
  <si>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</si>
  <si>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</si>
  <si>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</si>
  <si>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</si>
  <si>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</si>
  <si>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</si>
  <si>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</si>
  <si>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</si>
  <si>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</si>
  <si>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</si>
  <si>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</si>
  <si>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</si>
  <si>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</si>
  <si>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</si>
  <si>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</si>
  <si>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</si>
  <si>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</si>
  <si>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</si>
  <si>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</si>
  <si>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</si>
  <si>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</si>
  <si>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</si>
  <si>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</si>
  <si>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</si>
  <si>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</si>
  <si>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</si>
  <si>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</si>
  <si>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</si>
  <si>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</si>
  <si>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</si>
  <si>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</si>
  <si>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</si>
  <si>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</si>
  <si>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</si>
  <si>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</si>
  <si>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</si>
  <si>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</si>
  <si>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</si>
  <si>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</si>
  <si>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</si>
  <si>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</si>
  <si>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</si>
  <si>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</si>
  <si>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</si>
  <si>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</si>
  <si>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</si>
  <si>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</si>
  <si>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</si>
  <si>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</si>
  <si>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</si>
  <si>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</si>
  <si>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</si>
  <si>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</si>
  <si>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</si>
  <si>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</si>
  <si>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</si>
  <si>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</si>
  <si>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</si>
  <si>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</si>
  <si>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</si>
  <si>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</si>
  <si>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</si>
  <si>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</si>
  <si>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</si>
  <si>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</si>
  <si>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</si>
  <si>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</si>
  <si>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</si>
  <si>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</si>
  <si>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</si>
  <si>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</si>
  <si>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</si>
  <si>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</si>
  <si>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</si>
  <si>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</si>
  <si>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</si>
  <si>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</si>
  <si>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</si>
  <si>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</si>
  <si>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</si>
  <si>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</si>
  <si>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</si>
  <si>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</si>
  <si>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</si>
  <si>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</si>
  <si>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</si>
  <si>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</si>
  <si>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</si>
  <si>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</si>
  <si>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</si>
  <si>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</si>
  <si>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</si>
  <si>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</si>
  <si>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</si>
  <si>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</si>
  <si>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</si>
  <si>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</si>
  <si>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</si>
  <si>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</si>
  <si>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</si>
  <si>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</si>
  <si>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</si>
  <si>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</si>
  <si>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</si>
  <si>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</si>
  <si>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</si>
  <si>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</si>
  <si>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</si>
  <si>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</si>
  <si>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</si>
  <si>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</si>
  <si>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</si>
  <si>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</si>
  <si>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</si>
  <si>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</si>
  <si>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</si>
  <si>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</si>
  <si>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</si>
  <si>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</si>
  <si>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</si>
  <si>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</si>
  <si>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</si>
  <si>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</si>
  <si>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</si>
  <si>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</si>
  <si>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</si>
  <si>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</si>
  <si>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</si>
  <si>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</si>
  <si>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</si>
  <si>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</si>
  <si>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</si>
  <si>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</si>
  <si>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</si>
  <si>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</si>
  <si>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</si>
  <si>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</si>
  <si>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</si>
  <si>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</si>
  <si>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</si>
  <si>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</si>
  <si>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</si>
  <si>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</si>
  <si>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</si>
  <si>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</si>
  <si>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</si>
  <si>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</si>
  <si>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</si>
  <si>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</si>
  <si>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</si>
  <si>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</si>
  <si>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</si>
  <si>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</si>
  <si>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</si>
  <si>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</si>
  <si>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</si>
  <si>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</si>
  <si>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</si>
  <si>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</si>
  <si>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</si>
  <si>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</si>
  <si>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</si>
  <si>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</si>
  <si>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</si>
  <si>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</si>
  <si>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</si>
  <si>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</si>
  <si>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</si>
  <si>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</si>
  <si>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</si>
  <si>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</si>
  <si>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</si>
  <si>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</si>
  <si>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</si>
  <si>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</si>
  <si>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</si>
  <si>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</si>
  <si>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Glenair UK Ltd</t>
  </si>
  <si>
    <t>Design and manufacturing of cable fitting accessories for circular and rectangular electrical connectors. Design and manufacture of micro connectors, cable harnessing and general electronic assembly, service and repair of tooling and accessories, moulded harness solutions, fibre optic systems and heat shrink components. Engineering machined components.</t>
  </si>
  <si>
    <t>1198102</t>
  </si>
  <si>
    <t>Companies House</t>
  </si>
  <si>
    <t>40 Lower Oakham Way, Oakham Business Park, Mansfield, Nottinghamshire, NG18 5BY</t>
  </si>
  <si>
    <t>Dan Wilson - All enquiries on this subject should go to our Purchasing department</t>
  </si>
  <si>
    <t xml:space="preserve">Quality Contact: dwilson@glenair.co.uk        Purchasing contact: cfletcher@glenair.co.uk </t>
  </si>
  <si>
    <t>01623 638100</t>
  </si>
  <si>
    <t>Tony Birks</t>
  </si>
  <si>
    <t>Managing Director</t>
  </si>
  <si>
    <t>tbirks@glenair.co.uk</t>
  </si>
  <si>
    <t>Incoming paperwork from supplier  (Smelters not a direct source)</t>
  </si>
  <si>
    <t>We are not regulatory or an enforcement agency. However our dur deligence is managed throgh the purchasing and supplier approval process</t>
  </si>
  <si>
    <t>This is the responsibility of the platers/cable producers, we do not force suppliers to meet their obligations, we are not an enforcement agency, we are a customer.</t>
  </si>
  <si>
    <t>www.glenair.co.uk\certification.asp</t>
  </si>
  <si>
    <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</si>
</sst>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glenair.co.uk/certification.asp" TargetMode="External"/><Relationship Id="rId1" Type="http://schemas.openxmlformats.org/officeDocument/2006/relationships/hyperlink" Target="mailto:tbirks@glenair.co.uk"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abSelected="1"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BC3D222F-1854-43C5-ABD7-C6BF284FC1C2}"/>
    </customSheetView>
    <customSheetView guid="{C59130F4-2E03-5E48-94CE-6E4A0484DB9E}" showAutoFilter="1">
      <selection activeCell="C1" sqref="C1:D65536"/>
      <pageMargins left="0.75" right="0.75" top="1" bottom="1" header="0.3" footer="0.3"/>
      <pageSetup orientation="portrait"/>
      <headerFooter alignWithMargins="0"/>
      <autoFilter ref="B1:C1" xr:uid="{C0C228C8-6438-4FB1-90FB-8AB94C33D7F2}"/>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opLeftCell="A60" workbookViewId="0">
      <selection activeCell="G67" sqref="G67:J6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7"/>
      <c r="B1" s="398"/>
      <c r="C1" s="398"/>
      <c r="D1" s="398"/>
      <c r="E1" s="398"/>
      <c r="F1" s="398"/>
      <c r="G1" s="398"/>
      <c r="H1" s="398"/>
      <c r="I1" s="398"/>
      <c r="J1" s="398"/>
      <c r="K1" s="39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0" t="str">
        <f ca="1">OFFSET(L!$C$1,MATCH("Declaration"&amp;ADDRESS(ROW(),COLUMN(),4),L!$A:$A,0)-1,SL,,)</f>
        <v>Cobalt Reporting Template (CRT)</v>
      </c>
      <c r="E2" s="401"/>
      <c r="F2" s="401"/>
      <c r="G2" s="401"/>
      <c r="H2" s="401"/>
      <c r="I2" s="401"/>
      <c r="J2" s="40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7"/>
      <c r="F3" s="418"/>
      <c r="G3" s="418"/>
      <c r="H3" s="418"/>
      <c r="I3" s="418"/>
      <c r="J3" s="253" t="s">
        <v>13887</v>
      </c>
      <c r="K3" s="35"/>
      <c r="L3" s="120"/>
      <c r="M3" s="111"/>
      <c r="N3" s="111"/>
      <c r="O3" s="112"/>
      <c r="P3" s="125">
        <f>MATCH($D$3,LN,0)</f>
        <v>1</v>
      </c>
    </row>
    <row r="4" spans="1:34" ht="15.75">
      <c r="A4" s="33"/>
      <c r="B4" s="380" t="str">
        <f ca="1">OFFSET(L!$C$1,MATCH("Declaration"&amp;ADDRESS(ROW(),COLUMN(),4),L!$A:$A,0)-1,SL,,)</f>
        <v>The purpose of this document is to collect sourcing information on cobalt.</v>
      </c>
      <c r="C4" s="380"/>
      <c r="D4" s="380"/>
      <c r="E4" s="380"/>
      <c r="F4" s="380"/>
      <c r="G4" s="380"/>
      <c r="H4" s="380"/>
      <c r="I4" s="409" t="str">
        <f ca="1">OFFSET(L!$C$1,MATCH("Declaration"&amp;ADDRESS(ROW(),COLUMN(),4),L!$A:$A,0)-1,SL,,)</f>
        <v>Link to Terms &amp; Conditions</v>
      </c>
      <c r="J4" s="409"/>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0" t="str">
        <f ca="1">OFFSET(L!$C$1,MATCH("Declaration"&amp;ADDRESS(ROW(),COLUMN(),4),L!$A:$A,0)-1,SL,,)</f>
        <v>Company Information</v>
      </c>
      <c r="C7" s="410"/>
      <c r="D7" s="410"/>
      <c r="E7" s="410"/>
      <c r="F7" s="410"/>
      <c r="G7" s="410"/>
      <c r="H7" s="410"/>
      <c r="I7" s="410"/>
      <c r="J7" s="410"/>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3" t="s">
        <v>14060</v>
      </c>
      <c r="E8" s="404"/>
      <c r="F8" s="404"/>
      <c r="G8" s="404"/>
      <c r="H8" s="404"/>
      <c r="I8" s="404"/>
      <c r="J8" s="405"/>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6" t="s">
        <v>377</v>
      </c>
      <c r="E9" s="387"/>
      <c r="F9" s="387"/>
      <c r="G9" s="38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1" t="str">
        <f ca="1">OFFSET(L!$C$1,MATCH("Declaration"&amp;ADDRESS(ROW(),COLUMN(),4)&amp;LEFT($D$9,1),L!$A:$A,0)-1,SL,,)</f>
        <v>Description of Scope:</v>
      </c>
      <c r="C10" s="132"/>
      <c r="D10" s="406" t="s">
        <v>14061</v>
      </c>
      <c r="E10" s="407"/>
      <c r="F10" s="407"/>
      <c r="G10" s="407"/>
      <c r="H10" s="407"/>
      <c r="I10" s="407"/>
      <c r="J10" s="408"/>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2"/>
      <c r="C11" s="132"/>
      <c r="D11" s="413" t="str">
        <f ca="1">IF(D9=Q9,OFFSET(L!$C$1,MATCH("Declaration"&amp;ADDRESS(ROW(),COLUMN(),4),L!$A:$A,0)-1,SL,,),"")</f>
        <v/>
      </c>
      <c r="E11" s="414"/>
      <c r="F11" s="414"/>
      <c r="G11" s="414"/>
      <c r="H11" s="414"/>
      <c r="I11" s="414"/>
      <c r="J11" s="415"/>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t="s">
        <v>14062</v>
      </c>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t="s">
        <v>14063</v>
      </c>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t="s">
        <v>14064</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2" t="s">
        <v>14065</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1" t="s">
        <v>14066</v>
      </c>
      <c r="E16" s="383"/>
      <c r="F16" s="383"/>
      <c r="G16" s="383"/>
      <c r="H16" s="383"/>
      <c r="I16" s="383"/>
      <c r="J16" s="384"/>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2" t="s">
        <v>14067</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2" t="s">
        <v>14068</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2" t="s">
        <v>14069</v>
      </c>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21" t="s">
        <v>14070</v>
      </c>
      <c r="E20" s="383"/>
      <c r="F20" s="383"/>
      <c r="G20" s="383"/>
      <c r="H20" s="383"/>
      <c r="I20" s="383"/>
      <c r="J20" s="384"/>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82" t="s">
        <v>14067</v>
      </c>
      <c r="E21" s="383"/>
      <c r="F21" s="383"/>
      <c r="G21" s="383"/>
      <c r="H21" s="383"/>
      <c r="I21" s="383"/>
      <c r="J21" s="38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9">
        <v>44593</v>
      </c>
      <c r="E22" s="39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5"/>
      <c r="E23" s="38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6" t="str">
        <f ca="1">OFFSET(L!$C$1,MATCH("Declaration"&amp;ADDRESS(ROW(),COLUMN(),4),L!$A:$A,0)-1,SL,,)</f>
        <v>Answer the following questions 1 - 6 based on the declaration scope indicated above</v>
      </c>
      <c r="C24" s="416"/>
      <c r="D24" s="416"/>
      <c r="E24" s="416"/>
      <c r="F24" s="416"/>
      <c r="G24" s="416"/>
      <c r="H24" s="416"/>
      <c r="I24" s="416"/>
      <c r="J24" s="416"/>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7" t="s">
        <v>373</v>
      </c>
      <c r="E26" s="368"/>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4" t="str">
        <f ca="1">D25</f>
        <v>Answer</v>
      </c>
      <c r="E31" s="394"/>
      <c r="F31" s="16"/>
      <c r="G31" s="43" t="str">
        <f ca="1">G25</f>
        <v>Comments</v>
      </c>
      <c r="H31" s="381"/>
      <c r="I31" s="381"/>
      <c r="J31" s="381"/>
      <c r="K31" s="35"/>
      <c r="L31" s="117" t="s">
        <v>692</v>
      </c>
      <c r="M31" s="111"/>
      <c r="N31" s="111"/>
      <c r="O31" s="112"/>
      <c r="P31" s="44">
        <f>COUNTIF(D$26:D$29,"No")</f>
        <v>3</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7"/>
      <c r="E32" s="368"/>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94" t="str">
        <f ca="1">D25</f>
        <v>Answer</v>
      </c>
      <c r="E37" s="39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7"/>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4" t="str">
        <f ca="1">D25</f>
        <v>Answer</v>
      </c>
      <c r="E43" s="39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19"/>
      <c r="E44" s="420"/>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1"/>
      <c r="E45" s="392"/>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1"/>
      <c r="E46" s="392"/>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1"/>
      <c r="E47" s="392"/>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94" t="str">
        <f ca="1">D25</f>
        <v>Answer</v>
      </c>
      <c r="E49" s="394"/>
      <c r="F49" s="16"/>
      <c r="G49" s="43" t="str">
        <f ca="1">G25</f>
        <v>Comments</v>
      </c>
      <c r="H49" s="393"/>
      <c r="I49" s="393"/>
      <c r="J49" s="39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5"/>
      <c r="E50" s="396"/>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94" t="str">
        <f ca="1">D25</f>
        <v>Answer</v>
      </c>
      <c r="E55" s="394"/>
      <c r="F55" s="16"/>
      <c r="G55" s="43" t="str">
        <f ca="1">G25</f>
        <v>Comments</v>
      </c>
      <c r="H55" s="393" t="str">
        <f>IF(Q63="(*)","Click here to enter smelter names","")</f>
        <v/>
      </c>
      <c r="I55" s="393"/>
      <c r="J55" s="39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7"/>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7" t="s">
        <v>371</v>
      </c>
      <c r="E63" s="368"/>
      <c r="F63" s="56"/>
      <c r="G63" s="363" t="s">
        <v>14073</v>
      </c>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t="s">
        <v>372</v>
      </c>
      <c r="E65" s="368"/>
      <c r="F65" s="56"/>
      <c r="G65" s="376" t="s">
        <v>14074</v>
      </c>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t="s">
        <v>372</v>
      </c>
      <c r="E67" s="368"/>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t="s">
        <v>372</v>
      </c>
      <c r="E69" s="368"/>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t="s">
        <v>372</v>
      </c>
      <c r="E71" s="368"/>
      <c r="F71" s="56"/>
      <c r="G71" s="363" t="s">
        <v>14073</v>
      </c>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t="s">
        <v>372</v>
      </c>
      <c r="E73" s="373"/>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67" t="s">
        <v>372</v>
      </c>
      <c r="E75" s="368"/>
      <c r="F75" s="56"/>
      <c r="G75" s="363" t="s">
        <v>14072</v>
      </c>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67" t="s">
        <v>372</v>
      </c>
      <c r="E77" s="368"/>
      <c r="F77" s="56"/>
      <c r="G77" s="363" t="s">
        <v>14071</v>
      </c>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t="s">
        <v>372</v>
      </c>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20" r:id="rId1" xr:uid="{CB36E4DE-C1FB-473D-A223-D57760CC3356}"/>
    <hyperlink ref="G65" r:id="rId2" xr:uid="{74312D20-385E-474A-9337-629CACD7B63D}"/>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D8" sqref="D8"/>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t="s">
        <v>14075</v>
      </c>
      <c r="B5" s="191" t="s">
        <v>11650</v>
      </c>
      <c r="C5" s="197" t="s">
        <v>756</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Unknown</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CobaltSmelter not yet identified</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C57" sqref="C57"/>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Glenair UK Ltd</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t="str">
        <f>Declaration!D10</f>
        <v>Design and manufacturing of cable fitting accessories for circular and rectangular electrical connectors. Design and manufacture of micro connectors, cable harnessing and general electronic assembly, service and repair of tooling and accessories, moulded harness solutions, fibre optic systems and heat shrink components. Engineering machined components.</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Dan Wilson - All enquiries on this subject should go to our Purchasing department</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 xml:space="preserve">Quality Contact: dwilson@glenair.co.uk        Purchasing contact: cfletcher@glenair.co.uk </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01623 638100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Tony Birks</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tbirks@glenair.co.uk</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01623 638100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44593</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Unknown</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51">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Yes</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51">
      <c r="A46" s="90" t="s">
        <v>0</v>
      </c>
      <c r="B46" s="90" t="str">
        <f>Declaration!G63</f>
        <v>This is the responsibility of the platers/cable producers, we do not force suppliers to meet their obligations, we are not an enforcement agency, we are a customer.</v>
      </c>
      <c r="C46" s="90" t="str">
        <f ca="1">IF(H46=1,J46,I46)</f>
        <v>Complete</v>
      </c>
      <c r="D46" s="96" t="str">
        <f>IF(H46=1,"Click here to specify URL for question (A)","")</f>
        <v/>
      </c>
      <c r="E46" s="74"/>
      <c r="F46" s="95">
        <f>IF(AND(F45=1,B45="Yes"),1,0)</f>
        <v>0</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No</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IF(H57=0,"","Click here to provide smelter information")</f>
        <v/>
      </c>
      <c r="E57" s="74" t="s">
        <v>744</v>
      </c>
      <c r="F57" s="95">
        <f>F$45</f>
        <v>0</v>
      </c>
      <c r="G57" s="71">
        <f>IF(AND(COUNTIF(SmelterIdetifiedForMetal,"Cobalt")&gt;0,COUNTIF('Smelter List'!AB$5:AB$2500,"Cobalt?*")&gt;0),0,1)</f>
        <v>0</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D23" sqref="D23"/>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277A79B8-FBC8-4B1C-A691-7FAD7DE2DC70}"/>
    </customSheetView>
    <customSheetView guid="{C59130F4-2E03-5E48-94CE-6E4A0484DB9E}" showAutoFilter="1">
      <selection activeCell="E4" sqref="E4"/>
      <pageMargins left="0.75" right="0.75" top="1" bottom="1" header="0.3" footer="0.3"/>
      <pageSetup paperSize="9" orientation="portrait"/>
      <headerFooter alignWithMargins="0"/>
      <autoFilter ref="B1:N1" xr:uid="{B2AC8244-7272-4185-9320-D645672587A2}"/>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Sara Trickett</cp:lastModifiedBy>
  <cp:lastPrinted>2015-04-21T20:47:43Z</cp:lastPrinted>
  <dcterms:created xsi:type="dcterms:W3CDTF">2010-06-21T21:00:23Z</dcterms:created>
  <dcterms:modified xsi:type="dcterms:W3CDTF">2022-02-09T08:24:08Z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